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s\__-Courses\__Courses-2021-Spring\_BUSN6630-2021-Spring\QHM-BUSN6630-Spring-2021\"/>
    </mc:Choice>
  </mc:AlternateContent>
  <xr:revisionPtr revIDLastSave="0" documentId="13_ncr:1_{2CB78190-10DF-47D7-BAE2-A5933C8B65E4}" xr6:coauthVersionLast="46" xr6:coauthVersionMax="46" xr10:uidLastSave="{00000000-0000-0000-0000-000000000000}"/>
  <bookViews>
    <workbookView xWindow="-120" yWindow="-120" windowWidth="29040" windowHeight="15840" tabRatio="741" xr2:uid="{00000000-000D-0000-FFFF-FFFF00000000}"/>
  </bookViews>
  <sheets>
    <sheet name="LC-CD-MX-Aggregate Plans" sheetId="8" r:id="rId1"/>
    <sheet name="LP Aggregate Planning" sheetId="1" r:id="rId2"/>
    <sheet name="LC-CD-MX-LP__AP" sheetId="25" r:id="rId3"/>
    <sheet name="AP-LP1" sheetId="19" r:id="rId4"/>
    <sheet name="AP-LP2" sheetId="20" r:id="rId5"/>
    <sheet name="AP-LP3" sheetId="21" r:id="rId6"/>
    <sheet name="AP-LP4" sheetId="22" r:id="rId7"/>
    <sheet name="AP-LP5" sheetId="24" r:id="rId8"/>
  </sheets>
  <definedNames>
    <definedName name="_xlnm.Print_Area" localSheetId="3">'AP-LP1'!$A$1:$K$22</definedName>
    <definedName name="_xlnm.Print_Area" localSheetId="4">'AP-LP2'!$A$1:$K$18</definedName>
    <definedName name="_xlnm.Print_Area" localSheetId="5">'AP-LP3'!$A$1:$K$18</definedName>
    <definedName name="_xlnm.Print_Area" localSheetId="6">'AP-LP4'!$A$1:$M$18</definedName>
    <definedName name="_xlnm.Print_Area" localSheetId="7">'AP-LP5'!$A$1:$N$18</definedName>
    <definedName name="_xlnm.Print_Area" localSheetId="1">'LP Aggregate Planning'!$B$1:$K$42</definedName>
    <definedName name="solver_adj" localSheetId="3" hidden="1">'AP-LP1'!$E$10:$G$13</definedName>
    <definedName name="solver_adj" localSheetId="4" hidden="1">'AP-LP2'!$E$12:$G$15</definedName>
    <definedName name="solver_adj" localSheetId="5" hidden="1">'AP-LP3'!$E$14:$G$17</definedName>
    <definedName name="solver_adj" localSheetId="6" hidden="1">'AP-LP4'!$E$16:$H$19</definedName>
    <definedName name="solver_adj" localSheetId="7" hidden="1">'AP-LP5'!$E$18:$H$21</definedName>
    <definedName name="solver_adj" localSheetId="2" hidden="1">'LC-CD-MX-LP__AP'!$E$52:$G$55</definedName>
    <definedName name="solver_adj" localSheetId="1" hidden="1">'LP Aggregate Planning'!$E$28:$G$31</definedName>
    <definedName name="solver_cvg" localSheetId="3" hidden="1">0.0001</definedName>
    <definedName name="solver_cvg" localSheetId="4" hidden="1">0.0001</definedName>
    <definedName name="solver_cvg" localSheetId="5" hidden="1">0.0001</definedName>
    <definedName name="solver_cvg" localSheetId="6" hidden="1">0.0001</definedName>
    <definedName name="solver_cvg" localSheetId="7" hidden="1">0.0001</definedName>
    <definedName name="solver_cvg" localSheetId="2" hidden="1">0.0001</definedName>
    <definedName name="solver_cvg" localSheetId="1" hidden="1">0.0001</definedName>
    <definedName name="solver_drv" localSheetId="3" hidden="1">1</definedName>
    <definedName name="solver_drv" localSheetId="4" hidden="1">1</definedName>
    <definedName name="solver_drv" localSheetId="5" hidden="1">1</definedName>
    <definedName name="solver_drv" localSheetId="6" hidden="1">1</definedName>
    <definedName name="solver_drv" localSheetId="7" hidden="1">1</definedName>
    <definedName name="solver_drv" localSheetId="2" hidden="1">1</definedName>
    <definedName name="solver_drv" localSheetId="1" hidden="1">1</definedName>
    <definedName name="solver_eng" localSheetId="3" hidden="1">2</definedName>
    <definedName name="solver_eng" localSheetId="4" hidden="1">2</definedName>
    <definedName name="solver_eng" localSheetId="5" hidden="1">2</definedName>
    <definedName name="solver_eng" localSheetId="6" hidden="1">2</definedName>
    <definedName name="solver_eng" localSheetId="7" hidden="1">2</definedName>
    <definedName name="solver_eng" localSheetId="2" hidden="1">2</definedName>
    <definedName name="solver_eng" localSheetId="1" hidden="1">1</definedName>
    <definedName name="solver_est" localSheetId="3" hidden="1">1</definedName>
    <definedName name="solver_est" localSheetId="4" hidden="1">1</definedName>
    <definedName name="solver_est" localSheetId="5" hidden="1">1</definedName>
    <definedName name="solver_est" localSheetId="6" hidden="1">1</definedName>
    <definedName name="solver_est" localSheetId="7" hidden="1">1</definedName>
    <definedName name="solver_est" localSheetId="2" hidden="1">1</definedName>
    <definedName name="solver_est" localSheetId="1" hidden="1">1</definedName>
    <definedName name="solver_itr" localSheetId="3" hidden="1">100</definedName>
    <definedName name="solver_itr" localSheetId="4" hidden="1">100</definedName>
    <definedName name="solver_itr" localSheetId="5" hidden="1">100</definedName>
    <definedName name="solver_itr" localSheetId="6" hidden="1">2147483647</definedName>
    <definedName name="solver_itr" localSheetId="7" hidden="1">2147483647</definedName>
    <definedName name="solver_itr" localSheetId="2" hidden="1">100</definedName>
    <definedName name="solver_itr" localSheetId="1" hidden="1">100</definedName>
    <definedName name="solver_lhs1" localSheetId="3" hidden="1">'AP-LP1'!$H$10:$H$13</definedName>
    <definedName name="solver_lhs1" localSheetId="4" hidden="1">'AP-LP2'!$H$12:$H$15</definedName>
    <definedName name="solver_lhs1" localSheetId="5" hidden="1">'AP-LP3'!$G$14:$G$17</definedName>
    <definedName name="solver_lhs1" localSheetId="6" hidden="1">'AP-LP4'!$G$16:$G$19</definedName>
    <definedName name="solver_lhs1" localSheetId="7" hidden="1">'AP-LP5'!$G$18:$G$21</definedName>
    <definedName name="solver_lhs1" localSheetId="2" hidden="1">'LC-CD-MX-LP__AP'!$H$52:$H$55</definedName>
    <definedName name="solver_lhs1" localSheetId="1" hidden="1">'LP Aggregate Planning'!$H$28:$H$31</definedName>
    <definedName name="solver_lhs2" localSheetId="3" hidden="1">'AP-LP1'!$J$10:$J$12</definedName>
    <definedName name="solver_lhs2" localSheetId="4" hidden="1">'AP-LP2'!$J$12:$J$14</definedName>
    <definedName name="solver_lhs2" localSheetId="5" hidden="1">'AP-LP3'!$H$14:$H$17</definedName>
    <definedName name="solver_lhs2" localSheetId="6" hidden="1">'AP-LP4'!$J$16:$J$19</definedName>
    <definedName name="solver_lhs2" localSheetId="7" hidden="1">'AP-LP5'!$H$18:$H$21</definedName>
    <definedName name="solver_lhs2" localSheetId="2" hidden="1">'LC-CD-MX-LP__AP'!$J$52:$J$54</definedName>
    <definedName name="solver_lhs2" localSheetId="1" hidden="1">'LP Aggregate Planning'!$J$28:$J$30</definedName>
    <definedName name="solver_lhs3" localSheetId="3" hidden="1">'AP-LP1'!$J$13</definedName>
    <definedName name="solver_lhs3" localSheetId="4" hidden="1">'AP-LP2'!$J$12:$J$15</definedName>
    <definedName name="solver_lhs3" localSheetId="5" hidden="1">'AP-LP3'!$J$14:$J$16</definedName>
    <definedName name="solver_lhs3" localSheetId="6" hidden="1">'AP-LP4'!$L$16:$L$19</definedName>
    <definedName name="solver_lhs3" localSheetId="7" hidden="1">'AP-LP5'!$K$18:$K$21</definedName>
    <definedName name="solver_lhs3" localSheetId="2" hidden="1">'LC-CD-MX-LP__AP'!$J$55</definedName>
    <definedName name="solver_lhs3" localSheetId="1" hidden="1">'LP Aggregate Planning'!$J$31</definedName>
    <definedName name="solver_lhs4" localSheetId="3" hidden="1">'AP-LP1'!#REF!</definedName>
    <definedName name="solver_lhs4" localSheetId="4" hidden="1">'AP-LP2'!$J$15</definedName>
    <definedName name="solver_lhs4" localSheetId="5" hidden="1">'AP-LP3'!$J$14:$J$17</definedName>
    <definedName name="solver_lhs4" localSheetId="6" hidden="1">'AP-LP4'!$L$19</definedName>
    <definedName name="solver_lhs4" localSheetId="7" hidden="1">'AP-LP5'!$M$18:$M$21</definedName>
    <definedName name="solver_lhs4" localSheetId="2" hidden="1">'LC-CD-MX-LP__AP'!#REF!</definedName>
    <definedName name="solver_lhs4" localSheetId="1" hidden="1">'LP Aggregate Planning'!#REF!</definedName>
    <definedName name="solver_lhs5" localSheetId="5" hidden="1">'AP-LP3'!$J$17</definedName>
    <definedName name="solver_lhs5" localSheetId="6" hidden="1">'AP-LP4'!$L$19</definedName>
    <definedName name="solver_lhs5" localSheetId="7" hidden="1">'AP-LP5'!$M$21</definedName>
    <definedName name="solver_lin" localSheetId="3" hidden="1">2</definedName>
    <definedName name="solver_lin" localSheetId="4" hidden="1">2</definedName>
    <definedName name="solver_lin" localSheetId="5" hidden="1">2</definedName>
    <definedName name="solver_lin" localSheetId="6" hidden="1">2</definedName>
    <definedName name="solver_lin" localSheetId="7" hidden="1">2</definedName>
    <definedName name="solver_lin" localSheetId="2" hidden="1">2</definedName>
    <definedName name="solver_lin" localSheetId="1" hidden="1">2</definedName>
    <definedName name="solver_mip" localSheetId="3" hidden="1">2147483647</definedName>
    <definedName name="solver_mip" localSheetId="4" hidden="1">2147483647</definedName>
    <definedName name="solver_mip" localSheetId="5" hidden="1">2147483647</definedName>
    <definedName name="solver_mip" localSheetId="6" hidden="1">2147483647</definedName>
    <definedName name="solver_mip" localSheetId="7" hidden="1">2147483647</definedName>
    <definedName name="solver_mip" localSheetId="2" hidden="1">2147483647</definedName>
    <definedName name="solver_mip" localSheetId="1" hidden="1">2147483647</definedName>
    <definedName name="solver_mni" localSheetId="3" hidden="1">30</definedName>
    <definedName name="solver_mni" localSheetId="4" hidden="1">30</definedName>
    <definedName name="solver_mni" localSheetId="5" hidden="1">30</definedName>
    <definedName name="solver_mni" localSheetId="6" hidden="1">30</definedName>
    <definedName name="solver_mni" localSheetId="7" hidden="1">30</definedName>
    <definedName name="solver_mni" localSheetId="2" hidden="1">30</definedName>
    <definedName name="solver_mni" localSheetId="1" hidden="1">30</definedName>
    <definedName name="solver_mrt" localSheetId="3" hidden="1">0.075</definedName>
    <definedName name="solver_mrt" localSheetId="4" hidden="1">0.075</definedName>
    <definedName name="solver_mrt" localSheetId="5" hidden="1">0.075</definedName>
    <definedName name="solver_mrt" localSheetId="6" hidden="1">0.075</definedName>
    <definedName name="solver_mrt" localSheetId="7" hidden="1">0.075</definedName>
    <definedName name="solver_mrt" localSheetId="2" hidden="1">0.075</definedName>
    <definedName name="solver_mrt" localSheetId="1" hidden="1">0.075</definedName>
    <definedName name="solver_msl" localSheetId="3" hidden="1">2</definedName>
    <definedName name="solver_msl" localSheetId="4" hidden="1">2</definedName>
    <definedName name="solver_msl" localSheetId="5" hidden="1">2</definedName>
    <definedName name="solver_msl" localSheetId="6" hidden="1">2</definedName>
    <definedName name="solver_msl" localSheetId="7" hidden="1">2</definedName>
    <definedName name="solver_msl" localSheetId="2" hidden="1">2</definedName>
    <definedName name="solver_msl" localSheetId="1" hidden="1">2</definedName>
    <definedName name="solver_neg" localSheetId="3" hidden="1">1</definedName>
    <definedName name="solver_neg" localSheetId="4" hidden="1">1</definedName>
    <definedName name="solver_neg" localSheetId="5" hidden="1">1</definedName>
    <definedName name="solver_neg" localSheetId="6" hidden="1">1</definedName>
    <definedName name="solver_neg" localSheetId="7" hidden="1">1</definedName>
    <definedName name="solver_neg" localSheetId="2" hidden="1">1</definedName>
    <definedName name="solver_neg" localSheetId="1" hidden="1">1</definedName>
    <definedName name="solver_nod" localSheetId="3" hidden="1">2147483647</definedName>
    <definedName name="solver_nod" localSheetId="4" hidden="1">2147483647</definedName>
    <definedName name="solver_nod" localSheetId="5" hidden="1">2147483647</definedName>
    <definedName name="solver_nod" localSheetId="6" hidden="1">2147483647</definedName>
    <definedName name="solver_nod" localSheetId="7" hidden="1">2147483647</definedName>
    <definedName name="solver_nod" localSheetId="2" hidden="1">2147483647</definedName>
    <definedName name="solver_nod" localSheetId="1" hidden="1">2147483647</definedName>
    <definedName name="solver_num" localSheetId="3" hidden="1">3</definedName>
    <definedName name="solver_num" localSheetId="4" hidden="1">4</definedName>
    <definedName name="solver_num" localSheetId="5" hidden="1">5</definedName>
    <definedName name="solver_num" localSheetId="6" hidden="1">4</definedName>
    <definedName name="solver_num" localSheetId="7" hidden="1">5</definedName>
    <definedName name="solver_num" localSheetId="2" hidden="1">3</definedName>
    <definedName name="solver_num" localSheetId="1" hidden="1">3</definedName>
    <definedName name="solver_nwt" localSheetId="3" hidden="1">1</definedName>
    <definedName name="solver_nwt" localSheetId="4" hidden="1">1</definedName>
    <definedName name="solver_nwt" localSheetId="5" hidden="1">1</definedName>
    <definedName name="solver_nwt" localSheetId="6" hidden="1">1</definedName>
    <definedName name="solver_nwt" localSheetId="7" hidden="1">1</definedName>
    <definedName name="solver_nwt" localSheetId="2" hidden="1">1</definedName>
    <definedName name="solver_nwt" localSheetId="1" hidden="1">1</definedName>
    <definedName name="solver_opt" localSheetId="3" hidden="1">'AP-LP1'!$K$16</definedName>
    <definedName name="solver_opt" localSheetId="4" hidden="1">'AP-LP2'!$K$18</definedName>
    <definedName name="solver_opt" localSheetId="5" hidden="1">'AP-LP3'!$K$20</definedName>
    <definedName name="solver_opt" localSheetId="6" hidden="1">'AP-LP4'!$M$22</definedName>
    <definedName name="solver_opt" localSheetId="7" hidden="1">'AP-LP5'!$N$24</definedName>
    <definedName name="solver_opt" localSheetId="2" hidden="1">'LC-CD-MX-LP__AP'!$N$58</definedName>
    <definedName name="solver_opt" localSheetId="1" hidden="1">'LP Aggregate Planning'!$K$34</definedName>
    <definedName name="solver_pre" localSheetId="3" hidden="1">0.000001</definedName>
    <definedName name="solver_pre" localSheetId="4" hidden="1">0.000001</definedName>
    <definedName name="solver_pre" localSheetId="5" hidden="1">0.000001</definedName>
    <definedName name="solver_pre" localSheetId="6" hidden="1">0.000001</definedName>
    <definedName name="solver_pre" localSheetId="7" hidden="1">0.000001</definedName>
    <definedName name="solver_pre" localSheetId="2" hidden="1">0.000001</definedName>
    <definedName name="solver_pre" localSheetId="1" hidden="1">0.000001</definedName>
    <definedName name="solver_rbv" localSheetId="3" hidden="1">1</definedName>
    <definedName name="solver_rbv" localSheetId="4" hidden="1">1</definedName>
    <definedName name="solver_rbv" localSheetId="5" hidden="1">1</definedName>
    <definedName name="solver_rbv" localSheetId="6" hidden="1">1</definedName>
    <definedName name="solver_rbv" localSheetId="7" hidden="1">1</definedName>
    <definedName name="solver_rbv" localSheetId="2" hidden="1">1</definedName>
    <definedName name="solver_rbv" localSheetId="1" hidden="1">1</definedName>
    <definedName name="solver_rel1" localSheetId="3" hidden="1">2</definedName>
    <definedName name="solver_rel1" localSheetId="4" hidden="1">2</definedName>
    <definedName name="solver_rel1" localSheetId="5" hidden="1">1</definedName>
    <definedName name="solver_rel1" localSheetId="6" hidden="1">1</definedName>
    <definedName name="solver_rel1" localSheetId="7" hidden="1">1</definedName>
    <definedName name="solver_rel1" localSheetId="2" hidden="1">2</definedName>
    <definedName name="solver_rel1" localSheetId="1" hidden="1">2</definedName>
    <definedName name="solver_rel2" localSheetId="3" hidden="1">3</definedName>
    <definedName name="solver_rel2" localSheetId="4" hidden="1">3</definedName>
    <definedName name="solver_rel2" localSheetId="5" hidden="1">2</definedName>
    <definedName name="solver_rel2" localSheetId="6" hidden="1">2</definedName>
    <definedName name="solver_rel2" localSheetId="7" hidden="1">1</definedName>
    <definedName name="solver_rel2" localSheetId="2" hidden="1">3</definedName>
    <definedName name="solver_rel2" localSheetId="1" hidden="1">3</definedName>
    <definedName name="solver_rel3" localSheetId="3" hidden="1">2</definedName>
    <definedName name="solver_rel3" localSheetId="4" hidden="1">3</definedName>
    <definedName name="solver_rel3" localSheetId="5" hidden="1">3</definedName>
    <definedName name="solver_rel3" localSheetId="6" hidden="1">3</definedName>
    <definedName name="solver_rel3" localSheetId="7" hidden="1">2</definedName>
    <definedName name="solver_rel3" localSheetId="2" hidden="1">2</definedName>
    <definedName name="solver_rel3" localSheetId="1" hidden="1">2</definedName>
    <definedName name="solver_rel4" localSheetId="3" hidden="1">2</definedName>
    <definedName name="solver_rel4" localSheetId="4" hidden="1">2</definedName>
    <definedName name="solver_rel4" localSheetId="5" hidden="1">3</definedName>
    <definedName name="solver_rel4" localSheetId="6" hidden="1">2</definedName>
    <definedName name="solver_rel4" localSheetId="7" hidden="1">3</definedName>
    <definedName name="solver_rel4" localSheetId="2" hidden="1">2</definedName>
    <definedName name="solver_rel4" localSheetId="1" hidden="1">2</definedName>
    <definedName name="solver_rel5" localSheetId="5" hidden="1">2</definedName>
    <definedName name="solver_rel5" localSheetId="6" hidden="1">2</definedName>
    <definedName name="solver_rel5" localSheetId="7" hidden="1">2</definedName>
    <definedName name="solver_rhs1" localSheetId="3" hidden="1">0</definedName>
    <definedName name="solver_rhs1" localSheetId="4" hidden="1">0</definedName>
    <definedName name="solver_rhs1" localSheetId="5" hidden="1">110</definedName>
    <definedName name="solver_rhs1" localSheetId="6" hidden="1">'AP-LP4'!$E$12</definedName>
    <definedName name="solver_rhs1" localSheetId="7" hidden="1">'AP-LP5'!$E$14</definedName>
    <definedName name="solver_rhs1" localSheetId="2" hidden="1">0</definedName>
    <definedName name="solver_rhs1" localSheetId="1" hidden="1">0</definedName>
    <definedName name="solver_rhs2" localSheetId="3" hidden="1">0</definedName>
    <definedName name="solver_rhs2" localSheetId="4" hidden="1">0</definedName>
    <definedName name="solver_rhs2" localSheetId="5" hidden="1">0</definedName>
    <definedName name="solver_rhs2" localSheetId="6" hidden="1">0</definedName>
    <definedName name="solver_rhs2" localSheetId="7" hidden="1">'AP-LP5'!$J$18:$J$21</definedName>
    <definedName name="solver_rhs2" localSheetId="2" hidden="1">0</definedName>
    <definedName name="solver_rhs2" localSheetId="1" hidden="1">0</definedName>
    <definedName name="solver_rhs3" localSheetId="3" hidden="1">'AP-LP1'!$C$6</definedName>
    <definedName name="solver_rhs3" localSheetId="4" hidden="1">200</definedName>
    <definedName name="solver_rhs3" localSheetId="5" hidden="1">0</definedName>
    <definedName name="solver_rhs3" localSheetId="6" hidden="1">'AP-LP4'!$E$11</definedName>
    <definedName name="solver_rhs3" localSheetId="7" hidden="1">0</definedName>
    <definedName name="solver_rhs3" localSheetId="2" hidden="1">'LC-CD-MX-LP__AP'!$C$48</definedName>
    <definedName name="solver_rhs3" localSheetId="1" hidden="1">'LP Aggregate Planning'!$C$24</definedName>
    <definedName name="solver_rhs4" localSheetId="3" hidden="1">'AP-LP1'!#REF!</definedName>
    <definedName name="solver_rhs4" localSheetId="4" hidden="1">'AP-LP2'!$C$8</definedName>
    <definedName name="solver_rhs4" localSheetId="5" hidden="1">'AP-LP3'!$E$9</definedName>
    <definedName name="solver_rhs4" localSheetId="6" hidden="1">'AP-LP4'!$C$12</definedName>
    <definedName name="solver_rhs4" localSheetId="7" hidden="1">'AP-LP5'!$E$13</definedName>
    <definedName name="solver_rhs4" localSheetId="2" hidden="1">'LC-CD-MX-LP__AP'!#REF!</definedName>
    <definedName name="solver_rhs4" localSheetId="1" hidden="1">'LP Aggregate Planning'!#REF!</definedName>
    <definedName name="solver_rhs5" localSheetId="5" hidden="1">'AP-LP3'!$C$10</definedName>
    <definedName name="solver_rhs5" localSheetId="6" hidden="1">'AP-LP4'!$C$12</definedName>
    <definedName name="solver_rhs5" localSheetId="7" hidden="1">'AP-LP5'!$C$14</definedName>
    <definedName name="solver_rlx" localSheetId="3" hidden="1">1</definedName>
    <definedName name="solver_rlx" localSheetId="4" hidden="1">1</definedName>
    <definedName name="solver_rlx" localSheetId="5" hidden="1">1</definedName>
    <definedName name="solver_rlx" localSheetId="6" hidden="1">2</definedName>
    <definedName name="solver_rlx" localSheetId="7" hidden="1">2</definedName>
    <definedName name="solver_rlx" localSheetId="2" hidden="1">1</definedName>
    <definedName name="solver_rlx" localSheetId="1" hidden="1">1</definedName>
    <definedName name="solver_rsd" localSheetId="3" hidden="1">0</definedName>
    <definedName name="solver_rsd" localSheetId="4" hidden="1">0</definedName>
    <definedName name="solver_rsd" localSheetId="5" hidden="1">0</definedName>
    <definedName name="solver_rsd" localSheetId="6" hidden="1">0</definedName>
    <definedName name="solver_rsd" localSheetId="7" hidden="1">0</definedName>
    <definedName name="solver_rsd" localSheetId="2" hidden="1">0</definedName>
    <definedName name="solver_rsd" localSheetId="1" hidden="1">0</definedName>
    <definedName name="solver_scl" localSheetId="3" hidden="1">2</definedName>
    <definedName name="solver_scl" localSheetId="4" hidden="1">2</definedName>
    <definedName name="solver_scl" localSheetId="5" hidden="1">2</definedName>
    <definedName name="solver_scl" localSheetId="6" hidden="1">1</definedName>
    <definedName name="solver_scl" localSheetId="7" hidden="1">1</definedName>
    <definedName name="solver_scl" localSheetId="2" hidden="1">2</definedName>
    <definedName name="solver_scl" localSheetId="1" hidden="1">2</definedName>
    <definedName name="solver_sho" localSheetId="3" hidden="1">2</definedName>
    <definedName name="solver_sho" localSheetId="4" hidden="1">2</definedName>
    <definedName name="solver_sho" localSheetId="5" hidden="1">2</definedName>
    <definedName name="solver_sho" localSheetId="6" hidden="1">2</definedName>
    <definedName name="solver_sho" localSheetId="7" hidden="1">2</definedName>
    <definedName name="solver_sho" localSheetId="2" hidden="1">2</definedName>
    <definedName name="solver_sho" localSheetId="1" hidden="1">2</definedName>
    <definedName name="solver_ssz" localSheetId="3" hidden="1">100</definedName>
    <definedName name="solver_ssz" localSheetId="4" hidden="1">100</definedName>
    <definedName name="solver_ssz" localSheetId="5" hidden="1">100</definedName>
    <definedName name="solver_ssz" localSheetId="6" hidden="1">100</definedName>
    <definedName name="solver_ssz" localSheetId="7" hidden="1">100</definedName>
    <definedName name="solver_ssz" localSheetId="2" hidden="1">100</definedName>
    <definedName name="solver_ssz" localSheetId="1" hidden="1">100</definedName>
    <definedName name="solver_tim" localSheetId="3" hidden="1">100</definedName>
    <definedName name="solver_tim" localSheetId="4" hidden="1">100</definedName>
    <definedName name="solver_tim" localSheetId="5" hidden="1">100</definedName>
    <definedName name="solver_tim" localSheetId="6" hidden="1">2147483647</definedName>
    <definedName name="solver_tim" localSheetId="7" hidden="1">2147483647</definedName>
    <definedName name="solver_tim" localSheetId="2" hidden="1">100</definedName>
    <definedName name="solver_tim" localSheetId="1" hidden="1">100</definedName>
    <definedName name="solver_tol" localSheetId="3" hidden="1">0.05</definedName>
    <definedName name="solver_tol" localSheetId="4" hidden="1">0.05</definedName>
    <definedName name="solver_tol" localSheetId="5" hidden="1">0.05</definedName>
    <definedName name="solver_tol" localSheetId="6" hidden="1">0.01</definedName>
    <definedName name="solver_tol" localSheetId="7" hidden="1">0.01</definedName>
    <definedName name="solver_tol" localSheetId="2" hidden="1">0.05</definedName>
    <definedName name="solver_tol" localSheetId="1" hidden="1">0.05</definedName>
    <definedName name="solver_typ" localSheetId="3" hidden="1">2</definedName>
    <definedName name="solver_typ" localSheetId="4" hidden="1">2</definedName>
    <definedName name="solver_typ" localSheetId="5" hidden="1">2</definedName>
    <definedName name="solver_typ" localSheetId="6" hidden="1">2</definedName>
    <definedName name="solver_typ" localSheetId="7" hidden="1">2</definedName>
    <definedName name="solver_typ" localSheetId="2" hidden="1">2</definedName>
    <definedName name="solver_typ" localSheetId="1" hidden="1">2</definedName>
    <definedName name="solver_val" localSheetId="3" hidden="1">0</definedName>
    <definedName name="solver_val" localSheetId="4" hidden="1">0</definedName>
    <definedName name="solver_val" localSheetId="5" hidden="1">0</definedName>
    <definedName name="solver_val" localSheetId="6" hidden="1">0</definedName>
    <definedName name="solver_val" localSheetId="7" hidden="1">0</definedName>
    <definedName name="solver_val" localSheetId="2" hidden="1">0</definedName>
    <definedName name="solver_val" localSheetId="1" hidden="1">0</definedName>
    <definedName name="solver_ver" localSheetId="3" hidden="1">3</definedName>
    <definedName name="solver_ver" localSheetId="4" hidden="1">3</definedName>
    <definedName name="solver_ver" localSheetId="5" hidden="1">3</definedName>
    <definedName name="solver_ver" localSheetId="6" hidden="1">3</definedName>
    <definedName name="solver_ver" localSheetId="7" hidden="1">3</definedName>
    <definedName name="solver_ver" localSheetId="2" hidden="1">3</definedName>
    <definedName name="solver_ver" localSheetId="1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6" i="25" l="1"/>
  <c r="F56" i="25"/>
  <c r="E56" i="25"/>
  <c r="H55" i="25"/>
  <c r="H54" i="25"/>
  <c r="H53" i="25"/>
  <c r="H52" i="25"/>
  <c r="F49" i="25"/>
  <c r="J57" i="25" s="1"/>
  <c r="L52" i="25" s="1"/>
  <c r="L53" i="25" s="1"/>
  <c r="L54" i="25" s="1"/>
  <c r="L55" i="25" s="1"/>
  <c r="C49" i="25"/>
  <c r="D55" i="25" s="1"/>
  <c r="F48" i="25"/>
  <c r="F57" i="25" s="1"/>
  <c r="C48" i="25"/>
  <c r="F47" i="25"/>
  <c r="E57" i="25" s="1"/>
  <c r="C47" i="25"/>
  <c r="I52" i="25" s="1"/>
  <c r="D42" i="25"/>
  <c r="F35" i="25"/>
  <c r="J43" i="25" s="1"/>
  <c r="L38" i="25" s="1"/>
  <c r="C35" i="25"/>
  <c r="G41" i="25" s="1"/>
  <c r="F34" i="25"/>
  <c r="F43" i="25" s="1"/>
  <c r="F33" i="25"/>
  <c r="E43" i="25" s="1"/>
  <c r="C33" i="25"/>
  <c r="I38" i="25" s="1"/>
  <c r="C27" i="25"/>
  <c r="C41" i="25" s="1"/>
  <c r="C55" i="25" s="1"/>
  <c r="C26" i="25"/>
  <c r="D26" i="25" s="1"/>
  <c r="C25" i="25"/>
  <c r="D25" i="25" s="1"/>
  <c r="C24" i="25"/>
  <c r="D24" i="25" s="1"/>
  <c r="F21" i="25"/>
  <c r="J29" i="25" s="1"/>
  <c r="L24" i="25" s="1"/>
  <c r="C21" i="25"/>
  <c r="F20" i="25"/>
  <c r="F29" i="25" s="1"/>
  <c r="C20" i="25"/>
  <c r="F19" i="25"/>
  <c r="E29" i="25" s="1"/>
  <c r="C19" i="25"/>
  <c r="I24" i="25" s="1"/>
  <c r="J15" i="25"/>
  <c r="L10" i="25" s="1"/>
  <c r="L11" i="25" s="1"/>
  <c r="F15" i="25"/>
  <c r="E15" i="25"/>
  <c r="C14" i="25"/>
  <c r="I10" i="25"/>
  <c r="D10" i="25"/>
  <c r="G10" i="25" s="1"/>
  <c r="D52" i="25" l="1"/>
  <c r="D56" i="25" s="1"/>
  <c r="D53" i="25"/>
  <c r="D54" i="25"/>
  <c r="G39" i="25"/>
  <c r="D27" i="25"/>
  <c r="G27" i="25" s="1"/>
  <c r="C38" i="25"/>
  <c r="C52" i="25" s="1"/>
  <c r="G25" i="25"/>
  <c r="G26" i="25"/>
  <c r="F26" i="25" s="1"/>
  <c r="F58" i="25"/>
  <c r="L12" i="25"/>
  <c r="L39" i="25"/>
  <c r="L25" i="25"/>
  <c r="D28" i="25"/>
  <c r="G24" i="25"/>
  <c r="J24" i="25"/>
  <c r="I25" i="25" s="1"/>
  <c r="E58" i="25"/>
  <c r="C39" i="25"/>
  <c r="C53" i="25" s="1"/>
  <c r="G38" i="25"/>
  <c r="F38" i="25" s="1"/>
  <c r="D11" i="25"/>
  <c r="J10" i="25"/>
  <c r="C40" i="25"/>
  <c r="C54" i="25" s="1"/>
  <c r="C28" i="25"/>
  <c r="G40" i="25"/>
  <c r="F40" i="25" s="1"/>
  <c r="E25" i="25" l="1"/>
  <c r="J38" i="25"/>
  <c r="I39" i="25" s="1"/>
  <c r="J39" i="25" s="1"/>
  <c r="F27" i="25"/>
  <c r="J52" i="25"/>
  <c r="I53" i="25" s="1"/>
  <c r="E27" i="25"/>
  <c r="E26" i="25"/>
  <c r="H26" i="25" s="1"/>
  <c r="E39" i="25"/>
  <c r="J25" i="25"/>
  <c r="I26" i="25" s="1"/>
  <c r="L26" i="25"/>
  <c r="L27" i="25" s="1"/>
  <c r="I11" i="25"/>
  <c r="K10" i="25"/>
  <c r="M10" i="25" s="1"/>
  <c r="C42" i="25"/>
  <c r="G11" i="25"/>
  <c r="D12" i="25"/>
  <c r="J53" i="25"/>
  <c r="I54" i="25" s="1"/>
  <c r="F41" i="25"/>
  <c r="E40" i="25"/>
  <c r="H40" i="25" s="1"/>
  <c r="E38" i="25"/>
  <c r="G42" i="25"/>
  <c r="F39" i="25"/>
  <c r="G28" i="25"/>
  <c r="F24" i="25"/>
  <c r="E24" i="25"/>
  <c r="F25" i="25"/>
  <c r="H25" i="25" s="1"/>
  <c r="E41" i="25"/>
  <c r="C56" i="25"/>
  <c r="K24" i="25"/>
  <c r="M24" i="25" s="1"/>
  <c r="L40" i="25"/>
  <c r="L13" i="25"/>
  <c r="K38" i="25" l="1"/>
  <c r="M38" i="25" s="1"/>
  <c r="F28" i="25"/>
  <c r="F30" i="25" s="1"/>
  <c r="K52" i="25"/>
  <c r="M52" i="25" s="1"/>
  <c r="H41" i="25"/>
  <c r="H27" i="25"/>
  <c r="H39" i="25"/>
  <c r="F42" i="25"/>
  <c r="F44" i="25" s="1"/>
  <c r="E42" i="25"/>
  <c r="E44" i="25" s="1"/>
  <c r="H38" i="25"/>
  <c r="I40" i="25"/>
  <c r="K39" i="25"/>
  <c r="M39" i="25" s="1"/>
  <c r="K25" i="25"/>
  <c r="M25" i="25" s="1"/>
  <c r="J26" i="25"/>
  <c r="I27" i="25" s="1"/>
  <c r="L41" i="25"/>
  <c r="E28" i="25"/>
  <c r="E30" i="25" s="1"/>
  <c r="H24" i="25"/>
  <c r="J54" i="25"/>
  <c r="I55" i="25" s="1"/>
  <c r="K53" i="25"/>
  <c r="M53" i="25" s="1"/>
  <c r="D13" i="25"/>
  <c r="G13" i="25" s="1"/>
  <c r="G12" i="25"/>
  <c r="J11" i="25"/>
  <c r="K11" i="25" s="1"/>
  <c r="M11" i="25" s="1"/>
  <c r="E11" i="25"/>
  <c r="F11" i="25"/>
  <c r="K26" i="25" l="1"/>
  <c r="M26" i="25" s="1"/>
  <c r="D14" i="25"/>
  <c r="K54" i="25"/>
  <c r="M54" i="25" s="1"/>
  <c r="F10" i="25"/>
  <c r="E13" i="25"/>
  <c r="E10" i="25"/>
  <c r="I12" i="25"/>
  <c r="F13" i="25"/>
  <c r="H13" i="25" s="1"/>
  <c r="E12" i="25"/>
  <c r="J40" i="25"/>
  <c r="I41" i="25" s="1"/>
  <c r="F12" i="25"/>
  <c r="G14" i="25"/>
  <c r="H11" i="25"/>
  <c r="J55" i="25"/>
  <c r="J56" i="25" s="1"/>
  <c r="J58" i="25" s="1"/>
  <c r="N58" i="25" s="1"/>
  <c r="J27" i="25"/>
  <c r="J28" i="25" s="1"/>
  <c r="J30" i="25" s="1"/>
  <c r="N30" i="25" s="1"/>
  <c r="K27" i="25" l="1"/>
  <c r="M27" i="25" s="1"/>
  <c r="M28" i="25" s="1"/>
  <c r="E14" i="25"/>
  <c r="E16" i="25" s="1"/>
  <c r="K55" i="25"/>
  <c r="M55" i="25" s="1"/>
  <c r="M56" i="25" s="1"/>
  <c r="K40" i="25"/>
  <c r="M40" i="25" s="1"/>
  <c r="H10" i="25"/>
  <c r="H12" i="25"/>
  <c r="F14" i="25"/>
  <c r="F16" i="25" s="1"/>
  <c r="J41" i="25"/>
  <c r="K41" i="25" s="1"/>
  <c r="M41" i="25" s="1"/>
  <c r="J12" i="25"/>
  <c r="K12" i="25" s="1"/>
  <c r="M12" i="25" s="1"/>
  <c r="J42" i="25" l="1"/>
  <c r="J44" i="25" s="1"/>
  <c r="N44" i="25" s="1"/>
  <c r="I13" i="25"/>
  <c r="M42" i="25"/>
  <c r="J13" i="25" l="1"/>
  <c r="J14" i="25" s="1"/>
  <c r="J16" i="25" s="1"/>
  <c r="N16" i="25" s="1"/>
  <c r="K13" i="25" l="1"/>
  <c r="M13" i="25" s="1"/>
  <c r="M14" i="25" s="1"/>
  <c r="H22" i="24"/>
  <c r="H24" i="24" s="1"/>
  <c r="F22" i="24"/>
  <c r="F24" i="24" s="1"/>
  <c r="E22" i="24"/>
  <c r="E24" i="24" s="1"/>
  <c r="C22" i="24"/>
  <c r="K21" i="24"/>
  <c r="I21" i="24"/>
  <c r="D21" i="24" s="1"/>
  <c r="K20" i="24"/>
  <c r="I20" i="24"/>
  <c r="J20" i="24" s="1"/>
  <c r="K19" i="24"/>
  <c r="I19" i="24"/>
  <c r="D19" i="24" s="1"/>
  <c r="L18" i="24"/>
  <c r="K18" i="24"/>
  <c r="I18" i="24"/>
  <c r="D18" i="24" s="1"/>
  <c r="H20" i="22"/>
  <c r="H22" i="22" s="1"/>
  <c r="I17" i="22"/>
  <c r="D17" i="22" s="1"/>
  <c r="I18" i="22"/>
  <c r="D18" i="22" s="1"/>
  <c r="I19" i="22"/>
  <c r="D19" i="22" s="1"/>
  <c r="I16" i="22"/>
  <c r="D16" i="22" s="1"/>
  <c r="F20" i="22"/>
  <c r="F22" i="22" s="1"/>
  <c r="E20" i="22"/>
  <c r="E22" i="22" s="1"/>
  <c r="C20" i="22"/>
  <c r="J19" i="22"/>
  <c r="J18" i="22"/>
  <c r="J17" i="22"/>
  <c r="K16" i="22"/>
  <c r="J16" i="22"/>
  <c r="F18" i="21"/>
  <c r="F20" i="21" s="1"/>
  <c r="E18" i="21"/>
  <c r="E20" i="21" s="1"/>
  <c r="C18" i="21"/>
  <c r="H17" i="21"/>
  <c r="D17" i="21"/>
  <c r="H16" i="21"/>
  <c r="D16" i="21"/>
  <c r="H15" i="21"/>
  <c r="D15" i="21"/>
  <c r="I14" i="21"/>
  <c r="H14" i="21"/>
  <c r="D14" i="21"/>
  <c r="F16" i="20"/>
  <c r="F18" i="20" s="1"/>
  <c r="E16" i="20"/>
  <c r="E18" i="20" s="1"/>
  <c r="C16" i="20"/>
  <c r="H15" i="20"/>
  <c r="D15" i="20"/>
  <c r="H14" i="20"/>
  <c r="D14" i="20"/>
  <c r="H13" i="20"/>
  <c r="D13" i="20"/>
  <c r="I12" i="20"/>
  <c r="H12" i="20"/>
  <c r="D12" i="20"/>
  <c r="F14" i="19"/>
  <c r="F16" i="19" s="1"/>
  <c r="E14" i="19"/>
  <c r="E16" i="19" s="1"/>
  <c r="C14" i="19"/>
  <c r="H13" i="19"/>
  <c r="D13" i="19"/>
  <c r="H12" i="19"/>
  <c r="D12" i="19"/>
  <c r="H11" i="19"/>
  <c r="D11" i="19"/>
  <c r="I10" i="19"/>
  <c r="H10" i="19"/>
  <c r="D10" i="19"/>
  <c r="J18" i="24" l="1"/>
  <c r="L16" i="22"/>
  <c r="J14" i="21"/>
  <c r="I15" i="21" s="1"/>
  <c r="J15" i="21" s="1"/>
  <c r="I16" i="21" s="1"/>
  <c r="J16" i="21" s="1"/>
  <c r="I17" i="21" s="1"/>
  <c r="J17" i="21" s="1"/>
  <c r="D14" i="19"/>
  <c r="J10" i="19"/>
  <c r="I11" i="19" s="1"/>
  <c r="J19" i="24"/>
  <c r="D20" i="24"/>
  <c r="D22" i="24" s="1"/>
  <c r="J21" i="24"/>
  <c r="M18" i="24"/>
  <c r="I22" i="24"/>
  <c r="I24" i="24" s="1"/>
  <c r="D20" i="22"/>
  <c r="I20" i="22"/>
  <c r="I22" i="22" s="1"/>
  <c r="K17" i="22"/>
  <c r="D18" i="21"/>
  <c r="D16" i="20"/>
  <c r="J12" i="20"/>
  <c r="I13" i="20" s="1"/>
  <c r="J13" i="20" s="1"/>
  <c r="I14" i="20" s="1"/>
  <c r="J14" i="20" s="1"/>
  <c r="I15" i="20" s="1"/>
  <c r="J15" i="20" s="1"/>
  <c r="J16" i="20" s="1"/>
  <c r="J18" i="20" s="1"/>
  <c r="K18" i="20" s="1"/>
  <c r="C19" i="8"/>
  <c r="D19" i="8"/>
  <c r="E19" i="8"/>
  <c r="F19" i="8"/>
  <c r="G19" i="8"/>
  <c r="H19" i="8"/>
  <c r="C20" i="8"/>
  <c r="D20" i="8"/>
  <c r="E20" i="8" s="1"/>
  <c r="N20" i="8"/>
  <c r="C21" i="8"/>
  <c r="D21" i="8"/>
  <c r="E21" i="8" s="1"/>
  <c r="F21" i="8" s="1"/>
  <c r="K21" i="8" s="1"/>
  <c r="C22" i="8"/>
  <c r="D22" i="8"/>
  <c r="E22" i="8"/>
  <c r="F22" i="8" s="1"/>
  <c r="K22" i="8" s="1"/>
  <c r="C23" i="8"/>
  <c r="D23" i="8"/>
  <c r="E23" i="8" s="1"/>
  <c r="F23" i="8" s="1"/>
  <c r="K23" i="8" s="1"/>
  <c r="L24" i="8"/>
  <c r="L26" i="8" s="1"/>
  <c r="M24" i="8"/>
  <c r="M26" i="8" s="1"/>
  <c r="C32" i="8"/>
  <c r="D32" i="8"/>
  <c r="E32" i="8"/>
  <c r="F32" i="8"/>
  <c r="G32" i="8"/>
  <c r="H32" i="8"/>
  <c r="C33" i="8"/>
  <c r="D33" i="8"/>
  <c r="H33" i="8" s="1"/>
  <c r="F33" i="8"/>
  <c r="K33" i="8" s="1"/>
  <c r="N33" i="8"/>
  <c r="C34" i="8"/>
  <c r="D34" i="8"/>
  <c r="F34" i="8"/>
  <c r="K34" i="8" s="1"/>
  <c r="C35" i="8"/>
  <c r="D35" i="8"/>
  <c r="F35" i="8"/>
  <c r="K35" i="8" s="1"/>
  <c r="C36" i="8"/>
  <c r="D36" i="8"/>
  <c r="F36" i="8"/>
  <c r="K36" i="8" s="1"/>
  <c r="C37" i="8"/>
  <c r="E37" i="8"/>
  <c r="L37" i="8"/>
  <c r="M37" i="8"/>
  <c r="L39" i="8"/>
  <c r="M39" i="8"/>
  <c r="L17" i="22" l="1"/>
  <c r="K18" i="22" s="1"/>
  <c r="D37" i="8"/>
  <c r="J11" i="19"/>
  <c r="I12" i="19" s="1"/>
  <c r="J12" i="19" s="1"/>
  <c r="I13" i="19" s="1"/>
  <c r="J13" i="19" s="1"/>
  <c r="L19" i="24"/>
  <c r="M19" i="24" s="1"/>
  <c r="L20" i="24" s="1"/>
  <c r="M20" i="24" s="1"/>
  <c r="L21" i="24" s="1"/>
  <c r="M21" i="24" s="1"/>
  <c r="J18" i="21"/>
  <c r="J20" i="21" s="1"/>
  <c r="K20" i="21" s="1"/>
  <c r="O33" i="8"/>
  <c r="G34" i="8"/>
  <c r="H34" i="8" s="1"/>
  <c r="O34" i="8" s="1"/>
  <c r="G35" i="8"/>
  <c r="P33" i="8"/>
  <c r="R33" i="8" s="1"/>
  <c r="F20" i="8"/>
  <c r="K20" i="8" s="1"/>
  <c r="H20" i="8"/>
  <c r="M11" i="8"/>
  <c r="M13" i="8" s="1"/>
  <c r="L11" i="8"/>
  <c r="L13" i="8" s="1"/>
  <c r="N7" i="8"/>
  <c r="D12" i="8"/>
  <c r="E7" i="8" s="1"/>
  <c r="D11" i="8"/>
  <c r="D31" i="1"/>
  <c r="D30" i="1"/>
  <c r="D29" i="1"/>
  <c r="D28" i="1"/>
  <c r="E32" i="1"/>
  <c r="E34" i="1" s="1"/>
  <c r="F32" i="1"/>
  <c r="F34" i="1" s="1"/>
  <c r="I28" i="1"/>
  <c r="H31" i="1"/>
  <c r="H30" i="1"/>
  <c r="H29" i="1"/>
  <c r="H28" i="1"/>
  <c r="L18" i="22" l="1"/>
  <c r="K19" i="22" s="1"/>
  <c r="N34" i="8"/>
  <c r="J14" i="19"/>
  <c r="J16" i="19" s="1"/>
  <c r="K16" i="19" s="1"/>
  <c r="M22" i="24"/>
  <c r="M24" i="24" s="1"/>
  <c r="N24" i="24" s="1"/>
  <c r="P34" i="8"/>
  <c r="R34" i="8" s="1"/>
  <c r="N35" i="8"/>
  <c r="H35" i="8"/>
  <c r="G21" i="8"/>
  <c r="O20" i="8"/>
  <c r="E8" i="8"/>
  <c r="F8" i="8" s="1"/>
  <c r="K8" i="8" s="1"/>
  <c r="H7" i="8"/>
  <c r="F7" i="8"/>
  <c r="K7" i="8" s="1"/>
  <c r="E10" i="8"/>
  <c r="F10" i="8" s="1"/>
  <c r="K10" i="8" s="1"/>
  <c r="E9" i="8"/>
  <c r="F9" i="8" s="1"/>
  <c r="K9" i="8" s="1"/>
  <c r="J28" i="1"/>
  <c r="I29" i="1" s="1"/>
  <c r="J29" i="1" s="1"/>
  <c r="I30" i="1" s="1"/>
  <c r="J30" i="1" s="1"/>
  <c r="I31" i="1" s="1"/>
  <c r="J31" i="1" s="1"/>
  <c r="L19" i="22" l="1"/>
  <c r="L20" i="22"/>
  <c r="L22" i="22" s="1"/>
  <c r="M22" i="22" s="1"/>
  <c r="P20" i="8"/>
  <c r="R20" i="8" s="1"/>
  <c r="H21" i="8"/>
  <c r="N21" i="8"/>
  <c r="O35" i="8"/>
  <c r="G36" i="8"/>
  <c r="J32" i="1"/>
  <c r="J34" i="1" s="1"/>
  <c r="K34" i="1" s="1"/>
  <c r="O7" i="8"/>
  <c r="P7" i="8" s="1"/>
  <c r="R7" i="8" s="1"/>
  <c r="G8" i="8"/>
  <c r="H36" i="8" l="1"/>
  <c r="O36" i="8" s="1"/>
  <c r="N36" i="8"/>
  <c r="P35" i="8"/>
  <c r="R35" i="8" s="1"/>
  <c r="O21" i="8"/>
  <c r="P21" i="8" s="1"/>
  <c r="R21" i="8" s="1"/>
  <c r="G22" i="8"/>
  <c r="H8" i="8"/>
  <c r="N8" i="8"/>
  <c r="P36" i="8" l="1"/>
  <c r="R36" i="8" s="1"/>
  <c r="R37" i="8" s="1"/>
  <c r="H22" i="8"/>
  <c r="N22" i="8"/>
  <c r="H37" i="8"/>
  <c r="O37" i="8"/>
  <c r="O39" i="8" s="1"/>
  <c r="S39" i="8" s="1"/>
  <c r="G9" i="8"/>
  <c r="O8" i="8"/>
  <c r="P8" i="8" s="1"/>
  <c r="R8" i="8" s="1"/>
  <c r="G23" i="8" l="1"/>
  <c r="O22" i="8"/>
  <c r="H9" i="8"/>
  <c r="N9" i="8"/>
  <c r="N23" i="8" l="1"/>
  <c r="H23" i="8"/>
  <c r="O23" i="8" s="1"/>
  <c r="O24" i="8" s="1"/>
  <c r="O26" i="8" s="1"/>
  <c r="S26" i="8" s="1"/>
  <c r="P22" i="8"/>
  <c r="R22" i="8" s="1"/>
  <c r="G10" i="8"/>
  <c r="O9" i="8"/>
  <c r="P9" i="8" s="1"/>
  <c r="R9" i="8" s="1"/>
  <c r="P23" i="8" l="1"/>
  <c r="R23" i="8" s="1"/>
  <c r="R24" i="8" s="1"/>
  <c r="N10" i="8"/>
  <c r="H10" i="8"/>
  <c r="O10" i="8" s="1"/>
  <c r="P10" i="8" l="1"/>
  <c r="R10" i="8" s="1"/>
  <c r="R11" i="8" s="1"/>
  <c r="O11" i="8"/>
  <c r="O13" i="8" s="1"/>
  <c r="S13" i="8" s="1"/>
  <c r="H11" i="8"/>
</calcChain>
</file>

<file path=xl/sharedStrings.xml><?xml version="1.0" encoding="utf-8"?>
<sst xmlns="http://schemas.openxmlformats.org/spreadsheetml/2006/main" count="561" uniqueCount="89">
  <si>
    <t>Aggregate Planning - Lecture Example</t>
  </si>
  <si>
    <t>Q</t>
  </si>
  <si>
    <t>D</t>
  </si>
  <si>
    <t>PP</t>
  </si>
  <si>
    <t>FTE</t>
  </si>
  <si>
    <t>BI</t>
  </si>
  <si>
    <t>BI=</t>
  </si>
  <si>
    <t>EI=</t>
  </si>
  <si>
    <t>Prod.Std.=</t>
  </si>
  <si>
    <t>Hire</t>
  </si>
  <si>
    <t>Fire</t>
  </si>
  <si>
    <t>Unit Costs=</t>
  </si>
  <si>
    <t>Average=</t>
  </si>
  <si>
    <t>Total Cost=</t>
  </si>
  <si>
    <t>Sum=</t>
  </si>
  <si>
    <t>Total</t>
  </si>
  <si>
    <t>EI</t>
  </si>
  <si>
    <t>LHS</t>
  </si>
  <si>
    <t>|</t>
  </si>
  <si>
    <t>LHS=FTE(n-1)+Hire-Fire-FTE</t>
  </si>
  <si>
    <t>Unit Cost=</t>
  </si>
  <si>
    <t>THC</t>
  </si>
  <si>
    <t>&gt;Level Capacity.  All Hire=Fire=0</t>
  </si>
  <si>
    <t xml:space="preserve">     For Q=1,2,3, EI&gt;=0</t>
  </si>
  <si>
    <t xml:space="preserve">     For Q=4, EI=3000</t>
  </si>
  <si>
    <t>&gt;Chase Demand.  All PP=D</t>
  </si>
  <si>
    <t>LP Formulation</t>
  </si>
  <si>
    <t>LP Solution</t>
  </si>
  <si>
    <t>&gt;Target Cell: TC</t>
  </si>
  <si>
    <t>&gt;Min</t>
  </si>
  <si>
    <t>&gt;Changing Cells: PP, Hire, Fire</t>
  </si>
  <si>
    <t>&gt;Constraints:</t>
  </si>
  <si>
    <t xml:space="preserve">     For Q=1,2,3,4, LHS=0</t>
  </si>
  <si>
    <t>+TFC</t>
  </si>
  <si>
    <t>+TCC</t>
  </si>
  <si>
    <t>=TC</t>
  </si>
  <si>
    <t>PP=FTE*(Prod.Std.)</t>
  </si>
  <si>
    <t>EI=BI+PP-D</t>
  </si>
  <si>
    <t>Level Capacity Aggregate Plan</t>
  </si>
  <si>
    <t>Sum</t>
  </si>
  <si>
    <t>Ave</t>
  </si>
  <si>
    <t>PS=</t>
  </si>
  <si>
    <t>Chase Demand Aggregate Plan</t>
  </si>
  <si>
    <t>Mixed (Hybrid) Aggregate Plan</t>
  </si>
  <si>
    <t>Ave=</t>
  </si>
  <si>
    <t>Cc</t>
  </si>
  <si>
    <t>TCC</t>
  </si>
  <si>
    <t>Cost=</t>
  </si>
  <si>
    <t>Total=</t>
  </si>
  <si>
    <t>Inv</t>
  </si>
  <si>
    <t>Solution Table:</t>
  </si>
  <si>
    <t>Analysis Table:</t>
  </si>
  <si>
    <t>Aggregate Planning - Lecture Examples</t>
  </si>
  <si>
    <t>LP-1.  Minimum Cost Production Plan using LP.</t>
  </si>
  <si>
    <t>Add Overtime unit cost of $3/item and Regular time unit cost of $2/item.</t>
  </si>
  <si>
    <t>&gt;Changing Cells: Hire, Fire, FTE</t>
  </si>
  <si>
    <t>SS=</t>
  </si>
  <si>
    <t>For Q=1,2,3,4, EI&gt;=200</t>
  </si>
  <si>
    <t>For Q=1,2,3,4, FTE&lt;=110</t>
  </si>
  <si>
    <t>LP-5.  Limit Overtime Production to a percentage of Regular Time Production</t>
  </si>
  <si>
    <t>FTE&lt;=</t>
  </si>
  <si>
    <t>RTPP</t>
  </si>
  <si>
    <t>OTPP</t>
  </si>
  <si>
    <t>+RT</t>
  </si>
  <si>
    <t>+OT</t>
  </si>
  <si>
    <t>LP-4.  Add Quarterly Maximum FTE of 103 and Overtime Production</t>
  </si>
  <si>
    <t>LP-3.  Add Quarterly Maximum FTE of 110</t>
  </si>
  <si>
    <t>LP-2.  Add Minimum EI of 200</t>
  </si>
  <si>
    <t>MaxOT</t>
  </si>
  <si>
    <t>Add Maximum Overtime Production &lt;= 10% of Regular Time Production</t>
  </si>
  <si>
    <t>Max %</t>
  </si>
  <si>
    <t>LP-1.  Minimum Cost Production Plan using LP</t>
  </si>
  <si>
    <t>PP=RTPP+OTPP</t>
  </si>
  <si>
    <t>Aggregate Planning.  Templates from Lecture</t>
  </si>
  <si>
    <t>Level Capacity</t>
  </si>
  <si>
    <t>Hire Cost=</t>
  </si>
  <si>
    <t>Fire Cost=</t>
  </si>
  <si>
    <t>/quarter</t>
  </si>
  <si>
    <t>Cc=</t>
  </si>
  <si>
    <t>/item/year</t>
  </si>
  <si>
    <t>Labor</t>
  </si>
  <si>
    <t>Inventory</t>
  </si>
  <si>
    <t>Quarter</t>
  </si>
  <si>
    <t>Demand</t>
  </si>
  <si>
    <t>Average</t>
  </si>
  <si>
    <t>Cost</t>
  </si>
  <si>
    <t>Chase Demand</t>
  </si>
  <si>
    <t>Mixed (Hybrid)</t>
  </si>
  <si>
    <t>Minimum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</si>
</sst>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180">
    <xf numFmtId="0" fontId="0" fillId="0" borderId="0" xfId="0"/>
    <xf numFmtId="0" fontId="3" fillId="0" borderId="0" xfId="1" applyFont="1"/>
    <xf numFmtId="0" fontId="2" fillId="0" borderId="0" xfId="1" applyFont="1" applyAlignment="1">
      <alignment horizontal="center" vertical="center"/>
    </xf>
    <xf numFmtId="0" fontId="2" fillId="0" borderId="0" xfId="1" applyFont="1"/>
    <xf numFmtId="0" fontId="3" fillId="0" borderId="0" xfId="1" applyFont="1" applyAlignment="1">
      <alignment horizontal="left" vertical="center"/>
    </xf>
    <xf numFmtId="0" fontId="3" fillId="0" borderId="27" xfId="1" applyFont="1" applyBorder="1"/>
    <xf numFmtId="0" fontId="2" fillId="0" borderId="20" xfId="1" applyFont="1" applyBorder="1" applyAlignment="1">
      <alignment horizontal="center" vertical="center"/>
    </xf>
    <xf numFmtId="0" fontId="2" fillId="0" borderId="21" xfId="1" applyFont="1" applyBorder="1" applyAlignment="1">
      <alignment horizontal="center" vertical="center"/>
    </xf>
    <xf numFmtId="0" fontId="2" fillId="0" borderId="41" xfId="1" applyFont="1" applyBorder="1" applyAlignment="1">
      <alignment horizontal="right" vertical="center"/>
    </xf>
    <xf numFmtId="0" fontId="2" fillId="0" borderId="14" xfId="1" applyFont="1" applyBorder="1" applyAlignment="1">
      <alignment horizontal="center" vertical="center"/>
    </xf>
    <xf numFmtId="0" fontId="2" fillId="0" borderId="14" xfId="1" applyFont="1" applyBorder="1" applyAlignment="1">
      <alignment horizontal="right" vertical="center"/>
    </xf>
    <xf numFmtId="0" fontId="2" fillId="0" borderId="15" xfId="1" applyFont="1" applyBorder="1" applyAlignment="1">
      <alignment horizontal="center" vertical="center"/>
    </xf>
    <xf numFmtId="0" fontId="2" fillId="0" borderId="23" xfId="1" applyFont="1" applyBorder="1" applyAlignment="1">
      <alignment horizontal="center" vertical="center"/>
    </xf>
    <xf numFmtId="0" fontId="2" fillId="0" borderId="22" xfId="1" applyFont="1" applyBorder="1" applyAlignment="1">
      <alignment horizontal="right" vertical="center"/>
    </xf>
    <xf numFmtId="0" fontId="2" fillId="0" borderId="0" xfId="1" applyFont="1" applyAlignment="1">
      <alignment horizontal="right" vertical="center"/>
    </xf>
    <xf numFmtId="0" fontId="2" fillId="0" borderId="16" xfId="1" applyFont="1" applyBorder="1" applyAlignment="1">
      <alignment horizontal="center" vertical="center"/>
    </xf>
    <xf numFmtId="0" fontId="2" fillId="0" borderId="42" xfId="1" applyFont="1" applyBorder="1" applyAlignment="1">
      <alignment horizontal="right" vertical="center"/>
    </xf>
    <xf numFmtId="0" fontId="2" fillId="0" borderId="17" xfId="1" applyFont="1" applyBorder="1" applyAlignment="1">
      <alignment horizontal="center" vertical="center"/>
    </xf>
    <xf numFmtId="0" fontId="2" fillId="0" borderId="17" xfId="1" applyFont="1" applyBorder="1" applyAlignment="1">
      <alignment horizontal="left" vertical="center"/>
    </xf>
    <xf numFmtId="0" fontId="2" fillId="0" borderId="17" xfId="1" applyFont="1" applyBorder="1" applyAlignment="1">
      <alignment horizontal="right" vertical="center"/>
    </xf>
    <xf numFmtId="0" fontId="2" fillId="0" borderId="18" xfId="1" applyFont="1" applyBorder="1" applyAlignment="1">
      <alignment horizontal="left" vertical="center"/>
    </xf>
    <xf numFmtId="0" fontId="2" fillId="0" borderId="22" xfId="1" applyFont="1" applyBorder="1" applyAlignment="1">
      <alignment horizontal="center" vertical="center"/>
    </xf>
    <xf numFmtId="0" fontId="2" fillId="0" borderId="41" xfId="1" applyFont="1" applyBorder="1" applyAlignment="1">
      <alignment horizontal="center" vertical="center"/>
    </xf>
    <xf numFmtId="0" fontId="2" fillId="0" borderId="42" xfId="1" applyFont="1" applyBorder="1" applyAlignment="1">
      <alignment horizontal="center" vertical="center"/>
    </xf>
    <xf numFmtId="0" fontId="2" fillId="0" borderId="18" xfId="1" applyFont="1" applyBorder="1" applyAlignment="1">
      <alignment horizontal="center" vertical="center"/>
    </xf>
    <xf numFmtId="0" fontId="2" fillId="0" borderId="39" xfId="1" applyFont="1" applyBorder="1" applyAlignment="1">
      <alignment horizontal="center" vertical="center"/>
    </xf>
    <xf numFmtId="0" fontId="2" fillId="0" borderId="28" xfId="1" applyFont="1" applyBorder="1" applyAlignment="1">
      <alignment horizontal="right" vertical="center"/>
    </xf>
    <xf numFmtId="0" fontId="2" fillId="0" borderId="43" xfId="1" applyFont="1" applyBorder="1" applyAlignment="1">
      <alignment horizontal="center" vertical="center"/>
    </xf>
    <xf numFmtId="0" fontId="2" fillId="0" borderId="24" xfId="1" applyFont="1" applyBorder="1" applyAlignment="1">
      <alignment horizontal="center" vertical="center"/>
    </xf>
    <xf numFmtId="0" fontId="2" fillId="0" borderId="25" xfId="1" applyFont="1" applyBorder="1" applyAlignment="1">
      <alignment horizontal="center" vertical="center"/>
    </xf>
    <xf numFmtId="0" fontId="2" fillId="0" borderId="44" xfId="1" applyFont="1" applyBorder="1" applyAlignment="1">
      <alignment horizontal="right" vertical="center"/>
    </xf>
    <xf numFmtId="0" fontId="2" fillId="0" borderId="25" xfId="1" applyFont="1" applyBorder="1" applyAlignment="1">
      <alignment horizontal="right" vertical="center"/>
    </xf>
    <xf numFmtId="0" fontId="2" fillId="0" borderId="45" xfId="1" applyFont="1" applyBorder="1" applyAlignment="1">
      <alignment horizontal="center" vertical="center"/>
    </xf>
    <xf numFmtId="0" fontId="2" fillId="0" borderId="40" xfId="1" applyFont="1" applyBorder="1" applyAlignment="1">
      <alignment horizontal="center" vertical="center"/>
    </xf>
    <xf numFmtId="0" fontId="2" fillId="0" borderId="27" xfId="1" applyFont="1" applyBorder="1" applyAlignment="1">
      <alignment horizontal="center" vertical="center"/>
    </xf>
    <xf numFmtId="0" fontId="2" fillId="0" borderId="46" xfId="1" applyFont="1" applyBorder="1" applyAlignment="1">
      <alignment horizontal="center" vertical="center"/>
    </xf>
    <xf numFmtId="0" fontId="2" fillId="0" borderId="47" xfId="1" applyFont="1" applyBorder="1" applyAlignment="1">
      <alignment horizontal="center" vertical="center"/>
    </xf>
    <xf numFmtId="0" fontId="2" fillId="0" borderId="29" xfId="1" applyFont="1" applyBorder="1" applyAlignment="1">
      <alignment horizontal="center" vertical="center"/>
    </xf>
    <xf numFmtId="0" fontId="2" fillId="0" borderId="0" xfId="1" applyFont="1" applyAlignment="1">
      <alignment horizontal="center"/>
    </xf>
    <xf numFmtId="0" fontId="2" fillId="0" borderId="17" xfId="1" quotePrefix="1" applyFont="1" applyBorder="1" applyAlignment="1">
      <alignment horizontal="left" vertical="center"/>
    </xf>
    <xf numFmtId="0" fontId="2" fillId="0" borderId="28" xfId="1" applyFont="1" applyBorder="1" applyAlignment="1">
      <alignment horizontal="center" vertical="center"/>
    </xf>
    <xf numFmtId="0" fontId="2" fillId="0" borderId="19" xfId="1" applyFont="1" applyBorder="1" applyAlignment="1">
      <alignment horizontal="center" vertical="center"/>
    </xf>
    <xf numFmtId="1" fontId="2" fillId="0" borderId="14" xfId="1" applyNumberFormat="1" applyFont="1" applyBorder="1" applyAlignment="1">
      <alignment horizontal="center" vertical="center"/>
    </xf>
    <xf numFmtId="1" fontId="2" fillId="0" borderId="15" xfId="1" applyNumberFormat="1" applyFont="1" applyBorder="1" applyAlignment="1">
      <alignment horizontal="center" vertical="center"/>
    </xf>
    <xf numFmtId="2" fontId="2" fillId="0" borderId="14" xfId="1" applyNumberFormat="1" applyFont="1" applyBorder="1" applyAlignment="1">
      <alignment horizontal="center" vertical="center"/>
    </xf>
    <xf numFmtId="1" fontId="2" fillId="0" borderId="28" xfId="1" applyNumberFormat="1" applyFont="1" applyBorder="1" applyAlignment="1">
      <alignment horizontal="center" vertical="center"/>
    </xf>
    <xf numFmtId="1" fontId="2" fillId="0" borderId="0" xfId="1" applyNumberFormat="1" applyFont="1" applyAlignment="1">
      <alignment horizontal="center" vertical="center"/>
    </xf>
    <xf numFmtId="1" fontId="2" fillId="0" borderId="16" xfId="1" applyNumberFormat="1" applyFont="1" applyBorder="1" applyAlignment="1">
      <alignment horizontal="center" vertical="center"/>
    </xf>
    <xf numFmtId="2" fontId="2" fillId="0" borderId="16" xfId="1" applyNumberFormat="1" applyFont="1" applyBorder="1" applyAlignment="1">
      <alignment horizontal="center" vertical="center"/>
    </xf>
    <xf numFmtId="2" fontId="2" fillId="0" borderId="0" xfId="1" applyNumberFormat="1" applyFont="1" applyAlignment="1">
      <alignment horizontal="center" vertical="center"/>
    </xf>
    <xf numFmtId="1" fontId="2" fillId="0" borderId="29" xfId="1" applyNumberFormat="1" applyFont="1" applyBorder="1" applyAlignment="1">
      <alignment horizontal="center" vertical="center"/>
    </xf>
    <xf numFmtId="1" fontId="2" fillId="0" borderId="17" xfId="1" applyNumberFormat="1" applyFont="1" applyBorder="1" applyAlignment="1">
      <alignment horizontal="center" vertical="center"/>
    </xf>
    <xf numFmtId="1" fontId="2" fillId="0" borderId="18" xfId="1" applyNumberFormat="1" applyFont="1" applyBorder="1" applyAlignment="1">
      <alignment horizontal="center" vertical="center"/>
    </xf>
    <xf numFmtId="2" fontId="2" fillId="0" borderId="19" xfId="1" applyNumberFormat="1" applyFont="1" applyBorder="1" applyAlignment="1">
      <alignment horizontal="center" vertical="center"/>
    </xf>
    <xf numFmtId="2" fontId="2" fillId="0" borderId="18" xfId="1" applyNumberFormat="1" applyFont="1" applyBorder="1" applyAlignment="1">
      <alignment horizontal="center" vertical="center"/>
    </xf>
    <xf numFmtId="2" fontId="2" fillId="0" borderId="17" xfId="1" applyNumberFormat="1" applyFont="1" applyBorder="1" applyAlignment="1">
      <alignment horizontal="center" vertical="center"/>
    </xf>
    <xf numFmtId="1" fontId="2" fillId="0" borderId="19" xfId="1" applyNumberFormat="1" applyFont="1" applyBorder="1" applyAlignment="1">
      <alignment horizontal="center" vertical="center"/>
    </xf>
    <xf numFmtId="0" fontId="2" fillId="0" borderId="48" xfId="1" applyFont="1" applyBorder="1" applyAlignment="1">
      <alignment horizontal="center" vertical="center"/>
    </xf>
    <xf numFmtId="0" fontId="2" fillId="0" borderId="49" xfId="1" applyFont="1" applyBorder="1" applyAlignment="1">
      <alignment horizontal="center" vertical="center"/>
    </xf>
    <xf numFmtId="1" fontId="2" fillId="0" borderId="44" xfId="1" applyNumberFormat="1" applyFont="1" applyBorder="1" applyAlignment="1">
      <alignment horizontal="center" vertical="center"/>
    </xf>
    <xf numFmtId="1" fontId="2" fillId="0" borderId="45" xfId="1" applyNumberFormat="1" applyFont="1" applyBorder="1" applyAlignment="1">
      <alignment horizontal="center" vertical="center"/>
    </xf>
    <xf numFmtId="0" fontId="2" fillId="0" borderId="44" xfId="1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27" xfId="0" applyFont="1" applyBorder="1" applyAlignment="1">
      <alignment horizontal="left"/>
    </xf>
    <xf numFmtId="0" fontId="4" fillId="0" borderId="20" xfId="0" applyFont="1" applyBorder="1"/>
    <xf numFmtId="0" fontId="4" fillId="0" borderId="20" xfId="0" applyFont="1" applyBorder="1" applyAlignment="1">
      <alignment horizontal="left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left"/>
    </xf>
    <xf numFmtId="0" fontId="4" fillId="0" borderId="27" xfId="0" applyFont="1" applyBorder="1" applyAlignment="1">
      <alignment horizontal="center"/>
    </xf>
    <xf numFmtId="0" fontId="4" fillId="0" borderId="20" xfId="0" applyFont="1" applyBorder="1" applyAlignment="1">
      <alignment horizontal="right"/>
    </xf>
    <xf numFmtId="0" fontId="4" fillId="0" borderId="0" xfId="0" applyFont="1" applyBorder="1"/>
    <xf numFmtId="0" fontId="4" fillId="0" borderId="23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24" xfId="0" applyFont="1" applyBorder="1" applyAlignment="1">
      <alignment horizontal="left"/>
    </xf>
    <xf numFmtId="0" fontId="4" fillId="0" borderId="25" xfId="0" applyFont="1" applyBorder="1"/>
    <xf numFmtId="0" fontId="4" fillId="0" borderId="0" xfId="0" applyFont="1" applyBorder="1" applyAlignment="1">
      <alignment horizontal="left"/>
    </xf>
    <xf numFmtId="0" fontId="5" fillId="0" borderId="0" xfId="0" applyFont="1"/>
    <xf numFmtId="0" fontId="4" fillId="0" borderId="21" xfId="0" applyFont="1" applyBorder="1"/>
    <xf numFmtId="0" fontId="4" fillId="0" borderId="28" xfId="0" applyFont="1" applyBorder="1" applyAlignment="1">
      <alignment horizontal="right"/>
    </xf>
    <xf numFmtId="0" fontId="4" fillId="0" borderId="15" xfId="0" applyFont="1" applyBorder="1" applyAlignment="1">
      <alignment horizontal="left"/>
    </xf>
    <xf numFmtId="0" fontId="4" fillId="0" borderId="29" xfId="0" applyFont="1" applyBorder="1" applyAlignment="1">
      <alignment horizontal="right"/>
    </xf>
    <xf numFmtId="0" fontId="4" fillId="0" borderId="16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4" fillId="0" borderId="19" xfId="0" applyFont="1" applyBorder="1" applyAlignment="1">
      <alignment horizontal="right"/>
    </xf>
    <xf numFmtId="0" fontId="4" fillId="0" borderId="18" xfId="0" applyFont="1" applyBorder="1" applyAlignment="1">
      <alignment horizontal="left"/>
    </xf>
    <xf numFmtId="0" fontId="6" fillId="0" borderId="0" xfId="0" quotePrefix="1" applyFont="1" applyBorder="1" applyAlignment="1">
      <alignment horizontal="left"/>
    </xf>
    <xf numFmtId="0" fontId="4" fillId="0" borderId="28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4" fillId="0" borderId="36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4" fillId="0" borderId="0" xfId="0" applyFont="1" applyBorder="1" applyAlignment="1">
      <alignment horizontal="right"/>
    </xf>
    <xf numFmtId="0" fontId="7" fillId="0" borderId="4" xfId="0" applyFont="1" applyBorder="1" applyAlignment="1">
      <alignment horizontal="center"/>
    </xf>
    <xf numFmtId="0" fontId="4" fillId="0" borderId="0" xfId="0" quotePrefix="1" applyFont="1" applyBorder="1" applyAlignment="1">
      <alignment horizontal="center"/>
    </xf>
    <xf numFmtId="0" fontId="4" fillId="0" borderId="23" xfId="0" quotePrefix="1" applyFont="1" applyBorder="1" applyAlignment="1">
      <alignment horizontal="center"/>
    </xf>
    <xf numFmtId="0" fontId="4" fillId="0" borderId="28" xfId="0" quotePrefix="1" applyFont="1" applyBorder="1" applyAlignment="1">
      <alignment horizontal="left"/>
    </xf>
    <xf numFmtId="0" fontId="4" fillId="0" borderId="14" xfId="0" applyFont="1" applyBorder="1" applyAlignment="1">
      <alignment horizontal="center"/>
    </xf>
    <xf numFmtId="0" fontId="4" fillId="0" borderId="14" xfId="0" quotePrefix="1" applyFont="1" applyBorder="1" applyAlignment="1">
      <alignment horizontal="left"/>
    </xf>
    <xf numFmtId="0" fontId="4" fillId="0" borderId="29" xfId="0" quotePrefix="1" applyFont="1" applyBorder="1"/>
    <xf numFmtId="0" fontId="4" fillId="0" borderId="16" xfId="0" applyFont="1" applyBorder="1" applyAlignment="1">
      <alignment horizontal="center"/>
    </xf>
    <xf numFmtId="0" fontId="4" fillId="0" borderId="29" xfId="0" quotePrefix="1" applyFont="1" applyBorder="1" applyAlignment="1">
      <alignment horizontal="left"/>
    </xf>
    <xf numFmtId="0" fontId="4" fillId="0" borderId="19" xfId="0" applyFont="1" applyBorder="1" applyAlignment="1">
      <alignment horizontal="center"/>
    </xf>
    <xf numFmtId="0" fontId="4" fillId="0" borderId="17" xfId="0" applyFont="1" applyBorder="1" applyAlignment="1">
      <alignment horizontal="left"/>
    </xf>
    <xf numFmtId="0" fontId="4" fillId="0" borderId="18" xfId="0" applyFont="1" applyBorder="1" applyAlignment="1">
      <alignment horizontal="center"/>
    </xf>
    <xf numFmtId="0" fontId="5" fillId="0" borderId="27" xfId="0" applyFont="1" applyBorder="1"/>
    <xf numFmtId="0" fontId="6" fillId="0" borderId="0" xfId="0" quotePrefix="1" applyFont="1" applyBorder="1"/>
    <xf numFmtId="0" fontId="4" fillId="0" borderId="23" xfId="0" applyFont="1" applyBorder="1"/>
    <xf numFmtId="0" fontId="4" fillId="0" borderId="22" xfId="0" applyFont="1" applyBorder="1"/>
    <xf numFmtId="0" fontId="4" fillId="0" borderId="23" xfId="0" quotePrefix="1" applyFont="1" applyBorder="1" applyAlignment="1">
      <alignment horizontal="left"/>
    </xf>
    <xf numFmtId="1" fontId="7" fillId="0" borderId="6" xfId="0" applyNumberFormat="1" applyFont="1" applyBorder="1" applyAlignment="1">
      <alignment horizontal="center"/>
    </xf>
    <xf numFmtId="1" fontId="7" fillId="0" borderId="7" xfId="0" applyNumberFormat="1" applyFont="1" applyBorder="1" applyAlignment="1">
      <alignment horizontal="center"/>
    </xf>
    <xf numFmtId="2" fontId="7" fillId="0" borderId="30" xfId="0" applyNumberFormat="1" applyFont="1" applyBorder="1" applyAlignment="1">
      <alignment horizontal="center"/>
    </xf>
    <xf numFmtId="1" fontId="7" fillId="0" borderId="8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2" fontId="7" fillId="0" borderId="31" xfId="0" applyNumberFormat="1" applyFont="1" applyBorder="1" applyAlignment="1">
      <alignment horizontal="center"/>
    </xf>
    <xf numFmtId="1" fontId="7" fillId="0" borderId="9" xfId="0" applyNumberFormat="1" applyFont="1" applyBorder="1" applyAlignment="1">
      <alignment horizontal="center"/>
    </xf>
    <xf numFmtId="1" fontId="7" fillId="0" borderId="10" xfId="0" applyNumberFormat="1" applyFont="1" applyBorder="1" applyAlignment="1">
      <alignment horizontal="center"/>
    </xf>
    <xf numFmtId="2" fontId="7" fillId="0" borderId="32" xfId="0" applyNumberFormat="1" applyFont="1" applyBorder="1" applyAlignment="1">
      <alignment horizontal="center"/>
    </xf>
    <xf numFmtId="0" fontId="5" fillId="0" borderId="22" xfId="0" applyFont="1" applyBorder="1" applyAlignment="1">
      <alignment horizontal="left"/>
    </xf>
    <xf numFmtId="0" fontId="5" fillId="0" borderId="28" xfId="0" quotePrefix="1" applyFont="1" applyBorder="1" applyAlignment="1">
      <alignment horizontal="left"/>
    </xf>
    <xf numFmtId="0" fontId="4" fillId="0" borderId="14" xfId="0" applyFont="1" applyBorder="1"/>
    <xf numFmtId="0" fontId="4" fillId="0" borderId="15" xfId="0" applyFont="1" applyBorder="1"/>
    <xf numFmtId="0" fontId="4" fillId="0" borderId="24" xfId="0" applyFont="1" applyBorder="1"/>
    <xf numFmtId="0" fontId="4" fillId="0" borderId="26" xfId="0" applyFont="1" applyBorder="1"/>
    <xf numFmtId="0" fontId="4" fillId="0" borderId="41" xfId="0" applyFont="1" applyBorder="1" applyAlignment="1">
      <alignment horizontal="right"/>
    </xf>
    <xf numFmtId="0" fontId="4" fillId="0" borderId="22" xfId="0" applyFont="1" applyBorder="1" applyAlignment="1">
      <alignment horizontal="right"/>
    </xf>
    <xf numFmtId="0" fontId="4" fillId="0" borderId="42" xfId="0" applyFont="1" applyBorder="1" applyAlignment="1">
      <alignment horizontal="right"/>
    </xf>
    <xf numFmtId="0" fontId="5" fillId="0" borderId="44" xfId="0" quotePrefix="1" applyFont="1" applyBorder="1" applyAlignment="1">
      <alignment horizontal="left"/>
    </xf>
    <xf numFmtId="0" fontId="4" fillId="0" borderId="45" xfId="0" applyFont="1" applyBorder="1"/>
    <xf numFmtId="0" fontId="4" fillId="0" borderId="0" xfId="0" quotePrefix="1" applyFont="1"/>
    <xf numFmtId="0" fontId="4" fillId="0" borderId="29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7" fillId="0" borderId="37" xfId="0" applyFont="1" applyBorder="1" applyAlignment="1">
      <alignment horizontal="right"/>
    </xf>
    <xf numFmtId="0" fontId="7" fillId="0" borderId="38" xfId="0" applyFont="1" applyBorder="1" applyAlignment="1">
      <alignment horizontal="left"/>
    </xf>
    <xf numFmtId="0" fontId="7" fillId="0" borderId="27" xfId="0" applyFont="1" applyBorder="1" applyAlignment="1">
      <alignment horizontal="right"/>
    </xf>
    <xf numFmtId="0" fontId="7" fillId="0" borderId="21" xfId="0" applyFont="1" applyBorder="1" applyAlignment="1">
      <alignment horizontal="left"/>
    </xf>
    <xf numFmtId="0" fontId="7" fillId="0" borderId="24" xfId="0" applyFont="1" applyBorder="1" applyAlignment="1">
      <alignment horizontal="right"/>
    </xf>
    <xf numFmtId="0" fontId="7" fillId="0" borderId="26" xfId="0" applyFont="1" applyBorder="1" applyAlignment="1">
      <alignment horizontal="left"/>
    </xf>
    <xf numFmtId="0" fontId="5" fillId="0" borderId="0" xfId="0" quotePrefix="1" applyFont="1"/>
    <xf numFmtId="0" fontId="6" fillId="0" borderId="0" xfId="0" quotePrefix="1" applyFont="1" applyBorder="1" applyAlignment="1">
      <alignment horizontal="center"/>
    </xf>
    <xf numFmtId="0" fontId="7" fillId="0" borderId="39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1" fontId="2" fillId="0" borderId="0" xfId="1" applyNumberFormat="1" applyFont="1" applyBorder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2" fontId="2" fillId="0" borderId="27" xfId="1" applyNumberFormat="1" applyFont="1" applyBorder="1" applyAlignment="1">
      <alignment horizontal="center" vertical="center"/>
    </xf>
    <xf numFmtId="2" fontId="2" fillId="0" borderId="47" xfId="1" applyNumberFormat="1" applyFont="1" applyBorder="1" applyAlignment="1">
      <alignment horizontal="center" vertical="center"/>
    </xf>
    <xf numFmtId="2" fontId="2" fillId="0" borderId="21" xfId="1" applyNumberFormat="1" applyFont="1" applyBorder="1" applyAlignment="1">
      <alignment horizontal="center" vertical="center"/>
    </xf>
    <xf numFmtId="2" fontId="2" fillId="0" borderId="22" xfId="1" applyNumberFormat="1" applyFont="1" applyBorder="1" applyAlignment="1">
      <alignment horizontal="center" vertical="center"/>
    </xf>
    <xf numFmtId="2" fontId="2" fillId="0" borderId="23" xfId="1" applyNumberFormat="1" applyFont="1" applyBorder="1" applyAlignment="1">
      <alignment horizontal="center" vertical="center"/>
    </xf>
    <xf numFmtId="2" fontId="2" fillId="0" borderId="24" xfId="1" applyNumberFormat="1" applyFont="1" applyBorder="1" applyAlignment="1">
      <alignment horizontal="center" vertical="center"/>
    </xf>
    <xf numFmtId="2" fontId="2" fillId="0" borderId="45" xfId="1" applyNumberFormat="1" applyFont="1" applyBorder="1" applyAlignment="1">
      <alignment horizontal="center" vertical="center"/>
    </xf>
    <xf numFmtId="2" fontId="2" fillId="0" borderId="26" xfId="1" applyNumberFormat="1" applyFont="1" applyBorder="1" applyAlignment="1">
      <alignment horizontal="center" vertical="center"/>
    </xf>
    <xf numFmtId="1" fontId="2" fillId="0" borderId="4" xfId="1" applyNumberFormat="1" applyFont="1" applyBorder="1" applyAlignment="1">
      <alignment horizontal="center" vertical="center"/>
    </xf>
  </cellXfs>
  <cellStyles count="2">
    <cellStyle name="Normal" xfId="0" builtinId="0"/>
    <cellStyle name="Normal 2" xfId="1" xr:uid="{1A32D95A-00FC-4B43-86AA-E4B1B5155027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161925</xdr:colOff>
      <xdr:row>2</xdr:row>
      <xdr:rowOff>76200</xdr:rowOff>
    </xdr:from>
    <xdr:to>
      <xdr:col>20</xdr:col>
      <xdr:colOff>142875</xdr:colOff>
      <xdr:row>41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E688AD-1D68-4EC6-9455-733516B4F5E8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9074" t="23548" r="66221" b="20562"/>
        <a:stretch/>
      </xdr:blipFill>
      <xdr:spPr bwMode="auto">
        <a:xfrm>
          <a:off x="6600825" y="409575"/>
          <a:ext cx="5467350" cy="6457950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89647</xdr:colOff>
      <xdr:row>44</xdr:row>
      <xdr:rowOff>145677</xdr:rowOff>
    </xdr:from>
    <xdr:to>
      <xdr:col>27</xdr:col>
      <xdr:colOff>515471</xdr:colOff>
      <xdr:row>87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296C88-4A82-4B28-8469-51BB166E00BD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7297" t="25956" r="57993" b="18378"/>
        <a:stretch/>
      </xdr:blipFill>
      <xdr:spPr bwMode="auto">
        <a:xfrm>
          <a:off x="10264588" y="7149353"/>
          <a:ext cx="6477000" cy="6656294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13</xdr:col>
      <xdr:colOff>347382</xdr:colOff>
      <xdr:row>58</xdr:row>
      <xdr:rowOff>33618</xdr:rowOff>
    </xdr:from>
    <xdr:to>
      <xdr:col>13</xdr:col>
      <xdr:colOff>356906</xdr:colOff>
      <xdr:row>60</xdr:row>
      <xdr:rowOff>24653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984B6ABB-4861-4041-BC37-52F229EB8F93}"/>
            </a:ext>
          </a:extLst>
        </xdr:cNvPr>
        <xdr:cNvCxnSpPr/>
      </xdr:nvCxnSpPr>
      <xdr:spPr>
        <a:xfrm flipH="1" flipV="1">
          <a:off x="9289676" y="9256059"/>
          <a:ext cx="9524" cy="3048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58</xdr:row>
      <xdr:rowOff>17929</xdr:rowOff>
    </xdr:from>
    <xdr:to>
      <xdr:col>7</xdr:col>
      <xdr:colOff>352424</xdr:colOff>
      <xdr:row>60</xdr:row>
      <xdr:rowOff>8964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984B6ABB-4861-4041-BC37-52F229EB8F93}"/>
            </a:ext>
          </a:extLst>
        </xdr:cNvPr>
        <xdr:cNvCxnSpPr/>
      </xdr:nvCxnSpPr>
      <xdr:spPr>
        <a:xfrm flipH="1" flipV="1">
          <a:off x="4982135" y="9240370"/>
          <a:ext cx="9524" cy="3048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360829</xdr:colOff>
      <xdr:row>58</xdr:row>
      <xdr:rowOff>24654</xdr:rowOff>
    </xdr:from>
    <xdr:to>
      <xdr:col>9</xdr:col>
      <xdr:colOff>370353</xdr:colOff>
      <xdr:row>60</xdr:row>
      <xdr:rowOff>15689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984B6ABB-4861-4041-BC37-52F229EB8F93}"/>
            </a:ext>
          </a:extLst>
        </xdr:cNvPr>
        <xdr:cNvCxnSpPr/>
      </xdr:nvCxnSpPr>
      <xdr:spPr>
        <a:xfrm flipH="1" flipV="1">
          <a:off x="6434417" y="9247095"/>
          <a:ext cx="9524" cy="3048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358588</xdr:colOff>
      <xdr:row>59</xdr:row>
      <xdr:rowOff>11206</xdr:rowOff>
    </xdr:from>
    <xdr:to>
      <xdr:col>4</xdr:col>
      <xdr:colOff>368112</xdr:colOff>
      <xdr:row>61</xdr:row>
      <xdr:rowOff>2241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984B6ABB-4861-4041-BC37-52F229EB8F93}"/>
            </a:ext>
          </a:extLst>
        </xdr:cNvPr>
        <xdr:cNvCxnSpPr/>
      </xdr:nvCxnSpPr>
      <xdr:spPr>
        <a:xfrm flipH="1" flipV="1">
          <a:off x="2846294" y="9424147"/>
          <a:ext cx="9524" cy="3048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342900</xdr:colOff>
      <xdr:row>58</xdr:row>
      <xdr:rowOff>152400</xdr:rowOff>
    </xdr:from>
    <xdr:to>
      <xdr:col>5</xdr:col>
      <xdr:colOff>352424</xdr:colOff>
      <xdr:row>60</xdr:row>
      <xdr:rowOff>143435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984B6ABB-4861-4041-BC37-52F229EB8F93}"/>
            </a:ext>
          </a:extLst>
        </xdr:cNvPr>
        <xdr:cNvCxnSpPr/>
      </xdr:nvCxnSpPr>
      <xdr:spPr>
        <a:xfrm flipH="1" flipV="1">
          <a:off x="3547782" y="9408459"/>
          <a:ext cx="9524" cy="3048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349623</xdr:colOff>
      <xdr:row>59</xdr:row>
      <xdr:rowOff>13447</xdr:rowOff>
    </xdr:from>
    <xdr:to>
      <xdr:col>6</xdr:col>
      <xdr:colOff>359147</xdr:colOff>
      <xdr:row>61</xdr:row>
      <xdr:rowOff>4482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984B6ABB-4861-4041-BC37-52F229EB8F93}"/>
            </a:ext>
          </a:extLst>
        </xdr:cNvPr>
        <xdr:cNvCxnSpPr/>
      </xdr:nvCxnSpPr>
      <xdr:spPr>
        <a:xfrm flipH="1" flipV="1">
          <a:off x="4271682" y="9426388"/>
          <a:ext cx="9524" cy="3048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133350</xdr:colOff>
      <xdr:row>11</xdr:row>
      <xdr:rowOff>47625</xdr:rowOff>
    </xdr:from>
    <xdr:to>
      <xdr:col>21</xdr:col>
      <xdr:colOff>123825</xdr:colOff>
      <xdr:row>47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C2551E-EE31-4F8E-B52B-1F95276090BF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3888" t="35703" r="61471" b="9160"/>
        <a:stretch/>
      </xdr:blipFill>
      <xdr:spPr bwMode="auto">
        <a:xfrm>
          <a:off x="6696075" y="1857375"/>
          <a:ext cx="5305425" cy="5905500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85725</xdr:colOff>
      <xdr:row>11</xdr:row>
      <xdr:rowOff>76199</xdr:rowOff>
    </xdr:from>
    <xdr:to>
      <xdr:col>21</xdr:col>
      <xdr:colOff>152400</xdr:colOff>
      <xdr:row>45</xdr:row>
      <xdr:rowOff>95249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3F8BCC-55D4-478E-A9E9-0CB4CF8111F5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2376" t="23321" r="52776" b="21248"/>
        <a:stretch/>
      </xdr:blipFill>
      <xdr:spPr bwMode="auto">
        <a:xfrm>
          <a:off x="6648450" y="1904999"/>
          <a:ext cx="5295900" cy="5572125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9</xdr:col>
      <xdr:colOff>304800</xdr:colOff>
      <xdr:row>19</xdr:row>
      <xdr:rowOff>114300</xdr:rowOff>
    </xdr:from>
    <xdr:to>
      <xdr:col>9</xdr:col>
      <xdr:colOff>314324</xdr:colOff>
      <xdr:row>21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84B6ABB-4861-4041-BC37-52F229EB8F93}"/>
            </a:ext>
          </a:extLst>
        </xdr:cNvPr>
        <xdr:cNvCxnSpPr/>
      </xdr:nvCxnSpPr>
      <xdr:spPr>
        <a:xfrm flipH="1" flipV="1">
          <a:off x="5534025" y="4000500"/>
          <a:ext cx="9524" cy="3048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428626</xdr:colOff>
      <xdr:row>24</xdr:row>
      <xdr:rowOff>152400</xdr:rowOff>
    </xdr:from>
    <xdr:to>
      <xdr:col>15</xdr:col>
      <xdr:colOff>190501</xdr:colOff>
      <xdr:row>24</xdr:row>
      <xdr:rowOff>152400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6577320-88C4-4CE8-B5CB-F5B6DFAE7D7F}"/>
            </a:ext>
          </a:extLst>
        </xdr:cNvPr>
        <xdr:cNvCxnSpPr/>
      </xdr:nvCxnSpPr>
      <xdr:spPr>
        <a:xfrm flipH="1">
          <a:off x="7953376" y="4133850"/>
          <a:ext cx="371475" cy="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85724</xdr:colOff>
      <xdr:row>11</xdr:row>
      <xdr:rowOff>66675</xdr:rowOff>
    </xdr:from>
    <xdr:to>
      <xdr:col>21</xdr:col>
      <xdr:colOff>180974</xdr:colOff>
      <xdr:row>45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E11429-1B79-4E33-9E7C-A1BAB9D6C18F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3466" t="24994" r="51839" b="19851"/>
        <a:stretch/>
      </xdr:blipFill>
      <xdr:spPr bwMode="auto">
        <a:xfrm>
          <a:off x="6648449" y="1876425"/>
          <a:ext cx="5324475" cy="5648325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333375</xdr:colOff>
      <xdr:row>21</xdr:row>
      <xdr:rowOff>47625</xdr:rowOff>
    </xdr:from>
    <xdr:to>
      <xdr:col>6</xdr:col>
      <xdr:colOff>342899</xdr:colOff>
      <xdr:row>22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84B6ABB-4861-4041-BC37-52F229EB8F93}"/>
            </a:ext>
          </a:extLst>
        </xdr:cNvPr>
        <xdr:cNvCxnSpPr/>
      </xdr:nvCxnSpPr>
      <xdr:spPr>
        <a:xfrm flipH="1" flipV="1">
          <a:off x="3733800" y="4333875"/>
          <a:ext cx="9524" cy="3048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504826</xdr:colOff>
      <xdr:row>23</xdr:row>
      <xdr:rowOff>95250</xdr:rowOff>
    </xdr:from>
    <xdr:to>
      <xdr:col>15</xdr:col>
      <xdr:colOff>266701</xdr:colOff>
      <xdr:row>23</xdr:row>
      <xdr:rowOff>95250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6577320-88C4-4CE8-B5CB-F5B6DFAE7D7F}"/>
            </a:ext>
          </a:extLst>
        </xdr:cNvPr>
        <xdr:cNvCxnSpPr/>
      </xdr:nvCxnSpPr>
      <xdr:spPr>
        <a:xfrm flipH="1">
          <a:off x="8029576" y="3914775"/>
          <a:ext cx="371475" cy="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76199</xdr:colOff>
      <xdr:row>11</xdr:row>
      <xdr:rowOff>76200</xdr:rowOff>
    </xdr:from>
    <xdr:to>
      <xdr:col>23</xdr:col>
      <xdr:colOff>285750</xdr:colOff>
      <xdr:row>45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F67597-D071-40CC-AD85-0102583916CB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80" t="22603" r="63211" b="22233"/>
        <a:stretch/>
      </xdr:blipFill>
      <xdr:spPr bwMode="auto">
        <a:xfrm>
          <a:off x="7896224" y="1876425"/>
          <a:ext cx="5438776" cy="5648325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285751</xdr:colOff>
      <xdr:row>23</xdr:row>
      <xdr:rowOff>28575</xdr:rowOff>
    </xdr:from>
    <xdr:to>
      <xdr:col>6</xdr:col>
      <xdr:colOff>295275</xdr:colOff>
      <xdr:row>24</xdr:row>
      <xdr:rowOff>123825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984B6ABB-4861-4041-BC37-52F229EB8F93}"/>
            </a:ext>
          </a:extLst>
        </xdr:cNvPr>
        <xdr:cNvCxnSpPr/>
      </xdr:nvCxnSpPr>
      <xdr:spPr>
        <a:xfrm flipH="1" flipV="1">
          <a:off x="3686176" y="4733925"/>
          <a:ext cx="9524" cy="3048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323851</xdr:colOff>
      <xdr:row>23</xdr:row>
      <xdr:rowOff>28575</xdr:rowOff>
    </xdr:from>
    <xdr:to>
      <xdr:col>7</xdr:col>
      <xdr:colOff>333375</xdr:colOff>
      <xdr:row>24</xdr:row>
      <xdr:rowOff>123825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7F112009-F9E0-493E-A1C9-02EE169665BD}"/>
            </a:ext>
          </a:extLst>
        </xdr:cNvPr>
        <xdr:cNvCxnSpPr/>
      </xdr:nvCxnSpPr>
      <xdr:spPr>
        <a:xfrm flipH="1" flipV="1">
          <a:off x="4333876" y="4733925"/>
          <a:ext cx="9524" cy="3048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323851</xdr:colOff>
      <xdr:row>23</xdr:row>
      <xdr:rowOff>38100</xdr:rowOff>
    </xdr:from>
    <xdr:to>
      <xdr:col>8</xdr:col>
      <xdr:colOff>333375</xdr:colOff>
      <xdr:row>24</xdr:row>
      <xdr:rowOff>133350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8C372F0A-2779-4812-8ABD-5165CB6BD50E}"/>
            </a:ext>
          </a:extLst>
        </xdr:cNvPr>
        <xdr:cNvCxnSpPr/>
      </xdr:nvCxnSpPr>
      <xdr:spPr>
        <a:xfrm flipH="1" flipV="1">
          <a:off x="4962526" y="4743450"/>
          <a:ext cx="9524" cy="3048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19051</xdr:colOff>
      <xdr:row>23</xdr:row>
      <xdr:rowOff>57150</xdr:rowOff>
    </xdr:from>
    <xdr:to>
      <xdr:col>17</xdr:col>
      <xdr:colOff>390526</xdr:colOff>
      <xdr:row>23</xdr:row>
      <xdr:rowOff>57150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46577320-88C4-4CE8-B5CB-F5B6DFAE7D7F}"/>
            </a:ext>
          </a:extLst>
        </xdr:cNvPr>
        <xdr:cNvCxnSpPr/>
      </xdr:nvCxnSpPr>
      <xdr:spPr>
        <a:xfrm flipH="1">
          <a:off x="9410701" y="3886200"/>
          <a:ext cx="371475" cy="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304801</xdr:colOff>
      <xdr:row>23</xdr:row>
      <xdr:rowOff>47625</xdr:rowOff>
    </xdr:from>
    <xdr:to>
      <xdr:col>3</xdr:col>
      <xdr:colOff>314325</xdr:colOff>
      <xdr:row>25</xdr:row>
      <xdr:rowOff>19050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984B6ABB-4861-4041-BC37-52F229EB8F93}"/>
            </a:ext>
          </a:extLst>
        </xdr:cNvPr>
        <xdr:cNvCxnSpPr/>
      </xdr:nvCxnSpPr>
      <xdr:spPr>
        <a:xfrm flipH="1" flipV="1">
          <a:off x="1876426" y="3876675"/>
          <a:ext cx="9524" cy="3048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114299</xdr:colOff>
      <xdr:row>11</xdr:row>
      <xdr:rowOff>66674</xdr:rowOff>
    </xdr:from>
    <xdr:to>
      <xdr:col>24</xdr:col>
      <xdr:colOff>285749</xdr:colOff>
      <xdr:row>46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DB0D50-2694-4F68-9A1E-9B4405F514D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3813" t="22591" r="61538" b="22482"/>
        <a:stretch/>
      </xdr:blipFill>
      <xdr:spPr bwMode="auto">
        <a:xfrm>
          <a:off x="8562974" y="1857374"/>
          <a:ext cx="5400675" cy="5772151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18</xdr:col>
      <xdr:colOff>285750</xdr:colOff>
      <xdr:row>24</xdr:row>
      <xdr:rowOff>66675</xdr:rowOff>
    </xdr:from>
    <xdr:to>
      <xdr:col>19</xdr:col>
      <xdr:colOff>47625</xdr:colOff>
      <xdr:row>24</xdr:row>
      <xdr:rowOff>66675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6577320-88C4-4CE8-B5CB-F5B6DFAE7D7F}"/>
            </a:ext>
          </a:extLst>
        </xdr:cNvPr>
        <xdr:cNvCxnSpPr/>
      </xdr:nvCxnSpPr>
      <xdr:spPr>
        <a:xfrm flipH="1">
          <a:off x="10306050" y="4057650"/>
          <a:ext cx="371475" cy="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352425</xdr:colOff>
      <xdr:row>25</xdr:row>
      <xdr:rowOff>28575</xdr:rowOff>
    </xdr:from>
    <xdr:to>
      <xdr:col>9</xdr:col>
      <xdr:colOff>361949</xdr:colOff>
      <xdr:row>26</xdr:row>
      <xdr:rowOff>123825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28E8308C-942A-4955-A32B-FA821D6CEB62}"/>
            </a:ext>
          </a:extLst>
        </xdr:cNvPr>
        <xdr:cNvCxnSpPr/>
      </xdr:nvCxnSpPr>
      <xdr:spPr>
        <a:xfrm flipH="1" flipV="1">
          <a:off x="5619750" y="5133975"/>
          <a:ext cx="9524" cy="3048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25</xdr:row>
      <xdr:rowOff>38100</xdr:rowOff>
    </xdr:from>
    <xdr:to>
      <xdr:col>3</xdr:col>
      <xdr:colOff>333374</xdr:colOff>
      <xdr:row>27</xdr:row>
      <xdr:rowOff>9525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984B6ABB-4861-4041-BC37-52F229EB8F93}"/>
            </a:ext>
          </a:extLst>
        </xdr:cNvPr>
        <xdr:cNvCxnSpPr/>
      </xdr:nvCxnSpPr>
      <xdr:spPr>
        <a:xfrm flipH="1" flipV="1">
          <a:off x="1895475" y="4191000"/>
          <a:ext cx="9524" cy="3048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7"/>
  <sheetViews>
    <sheetView tabSelected="1" zoomScaleNormal="100" workbookViewId="0">
      <selection activeCell="A2" sqref="A2"/>
    </sheetView>
  </sheetViews>
  <sheetFormatPr defaultColWidth="9.140625" defaultRowHeight="12.75" x14ac:dyDescent="0.2"/>
  <cols>
    <col min="1" max="1" width="2.7109375" style="64" customWidth="1"/>
    <col min="2" max="2" width="4.140625" style="63" customWidth="1"/>
    <col min="3" max="8" width="9.140625" style="64"/>
    <col min="9" max="9" width="2.7109375" style="64" customWidth="1"/>
    <col min="10" max="21" width="9.140625" style="65"/>
    <col min="22" max="16384" width="9.140625" style="64"/>
  </cols>
  <sheetData>
    <row r="1" spans="1:20" x14ac:dyDescent="0.2">
      <c r="A1" s="62" t="s">
        <v>52</v>
      </c>
    </row>
    <row r="3" spans="1:20" ht="13.5" thickBot="1" x14ac:dyDescent="0.25">
      <c r="B3" s="62" t="s">
        <v>38</v>
      </c>
    </row>
    <row r="4" spans="1:20" ht="13.5" thickBot="1" x14ac:dyDescent="0.25">
      <c r="B4" s="66"/>
      <c r="C4" s="67" t="s">
        <v>50</v>
      </c>
      <c r="D4" s="67"/>
      <c r="E4" s="67"/>
      <c r="F4" s="67"/>
      <c r="G4" s="67"/>
      <c r="H4" s="67"/>
      <c r="I4" s="67"/>
      <c r="J4" s="68" t="s">
        <v>51</v>
      </c>
      <c r="K4" s="69"/>
      <c r="L4" s="69"/>
      <c r="M4" s="69"/>
      <c r="N4" s="69"/>
      <c r="O4" s="69"/>
      <c r="P4" s="69"/>
      <c r="Q4" s="69"/>
      <c r="R4" s="69"/>
      <c r="S4" s="69"/>
      <c r="T4" s="70"/>
    </row>
    <row r="5" spans="1:20" x14ac:dyDescent="0.2">
      <c r="B5" s="71"/>
      <c r="C5" s="72"/>
      <c r="D5" s="69"/>
      <c r="E5" s="73" t="s">
        <v>41</v>
      </c>
      <c r="F5" s="68">
        <v>200</v>
      </c>
      <c r="G5" s="69"/>
      <c r="H5" s="70"/>
      <c r="I5" s="74"/>
      <c r="J5" s="72"/>
      <c r="K5" s="69"/>
      <c r="L5" s="69"/>
      <c r="M5" s="69"/>
      <c r="N5" s="69"/>
      <c r="O5" s="69"/>
      <c r="P5" s="69" t="s">
        <v>40</v>
      </c>
      <c r="Q5" s="69"/>
      <c r="R5" s="69"/>
      <c r="S5" s="70"/>
      <c r="T5" s="75"/>
    </row>
    <row r="6" spans="1:20" x14ac:dyDescent="0.2">
      <c r="B6" s="71"/>
      <c r="C6" s="76" t="s">
        <v>1</v>
      </c>
      <c r="D6" s="77" t="s">
        <v>2</v>
      </c>
      <c r="E6" s="77" t="s">
        <v>3</v>
      </c>
      <c r="F6" s="77" t="s">
        <v>4</v>
      </c>
      <c r="G6" s="77" t="s">
        <v>5</v>
      </c>
      <c r="H6" s="75" t="s">
        <v>16</v>
      </c>
      <c r="I6" s="74"/>
      <c r="J6" s="76" t="s">
        <v>1</v>
      </c>
      <c r="K6" s="77" t="s">
        <v>4</v>
      </c>
      <c r="L6" s="77" t="s">
        <v>9</v>
      </c>
      <c r="M6" s="77" t="s">
        <v>10</v>
      </c>
      <c r="N6" s="77" t="s">
        <v>5</v>
      </c>
      <c r="O6" s="77" t="s">
        <v>16</v>
      </c>
      <c r="P6" s="77" t="s">
        <v>49</v>
      </c>
      <c r="Q6" s="77" t="s">
        <v>45</v>
      </c>
      <c r="R6" s="77" t="s">
        <v>46</v>
      </c>
      <c r="S6" s="75"/>
      <c r="T6" s="75"/>
    </row>
    <row r="7" spans="1:20" x14ac:dyDescent="0.2">
      <c r="B7" s="71"/>
      <c r="C7" s="76">
        <v>1</v>
      </c>
      <c r="D7" s="77">
        <v>12000</v>
      </c>
      <c r="E7" s="77">
        <f>D12</f>
        <v>21000</v>
      </c>
      <c r="F7" s="77">
        <f>E7/F5</f>
        <v>105</v>
      </c>
      <c r="G7" s="77">
        <v>3000</v>
      </c>
      <c r="H7" s="75">
        <f>G7+E7-D7</f>
        <v>12000</v>
      </c>
      <c r="I7" s="74"/>
      <c r="J7" s="78">
        <v>1</v>
      </c>
      <c r="K7" s="79">
        <f>F7</f>
        <v>105</v>
      </c>
      <c r="L7" s="79">
        <v>0</v>
      </c>
      <c r="M7" s="79">
        <v>0</v>
      </c>
      <c r="N7" s="79">
        <f t="shared" ref="N7:O10" si="0">G7</f>
        <v>3000</v>
      </c>
      <c r="O7" s="79">
        <f t="shared" si="0"/>
        <v>12000</v>
      </c>
      <c r="P7" s="79">
        <f>AVERAGE(N7:O7)</f>
        <v>7500</v>
      </c>
      <c r="Q7" s="79">
        <v>2.25</v>
      </c>
      <c r="R7" s="79">
        <f>P7*Q7</f>
        <v>16875</v>
      </c>
      <c r="S7" s="75"/>
      <c r="T7" s="75"/>
    </row>
    <row r="8" spans="1:20" x14ac:dyDescent="0.2">
      <c r="B8" s="71"/>
      <c r="C8" s="76">
        <v>2</v>
      </c>
      <c r="D8" s="77">
        <v>28000</v>
      </c>
      <c r="E8" s="77">
        <f>D12</f>
        <v>21000</v>
      </c>
      <c r="F8" s="77">
        <f>E8/F5</f>
        <v>105</v>
      </c>
      <c r="G8" s="77">
        <f>H7</f>
        <v>12000</v>
      </c>
      <c r="H8" s="75">
        <f>G8+E8-D8</f>
        <v>5000</v>
      </c>
      <c r="I8" s="74"/>
      <c r="J8" s="78">
        <v>2</v>
      </c>
      <c r="K8" s="79">
        <f>F8</f>
        <v>105</v>
      </c>
      <c r="L8" s="79">
        <v>0</v>
      </c>
      <c r="M8" s="79">
        <v>0</v>
      </c>
      <c r="N8" s="79">
        <f t="shared" si="0"/>
        <v>12000</v>
      </c>
      <c r="O8" s="79">
        <f t="shared" si="0"/>
        <v>5000</v>
      </c>
      <c r="P8" s="79">
        <f>AVERAGE(N8:O8)</f>
        <v>8500</v>
      </c>
      <c r="Q8" s="79">
        <v>2.25</v>
      </c>
      <c r="R8" s="79">
        <f>P8*Q8</f>
        <v>19125</v>
      </c>
      <c r="S8" s="75"/>
      <c r="T8" s="75"/>
    </row>
    <row r="9" spans="1:20" x14ac:dyDescent="0.2">
      <c r="B9" s="71"/>
      <c r="C9" s="76">
        <v>3</v>
      </c>
      <c r="D9" s="77">
        <v>24000</v>
      </c>
      <c r="E9" s="77">
        <f>D12</f>
        <v>21000</v>
      </c>
      <c r="F9" s="77">
        <f>E9/F5</f>
        <v>105</v>
      </c>
      <c r="G9" s="77">
        <f>H8</f>
        <v>5000</v>
      </c>
      <c r="H9" s="75">
        <f>G9+E9-D9</f>
        <v>2000</v>
      </c>
      <c r="I9" s="74"/>
      <c r="J9" s="78">
        <v>3</v>
      </c>
      <c r="K9" s="79">
        <f>F9</f>
        <v>105</v>
      </c>
      <c r="L9" s="79">
        <v>0</v>
      </c>
      <c r="M9" s="79">
        <v>0</v>
      </c>
      <c r="N9" s="79">
        <f t="shared" si="0"/>
        <v>5000</v>
      </c>
      <c r="O9" s="79">
        <f t="shared" si="0"/>
        <v>2000</v>
      </c>
      <c r="P9" s="79">
        <f>AVERAGE(N9:O9)</f>
        <v>3500</v>
      </c>
      <c r="Q9" s="79">
        <v>2.25</v>
      </c>
      <c r="R9" s="79">
        <f>P9*Q9</f>
        <v>7875</v>
      </c>
      <c r="S9" s="75"/>
      <c r="T9" s="75"/>
    </row>
    <row r="10" spans="1:20" x14ac:dyDescent="0.2">
      <c r="B10" s="71"/>
      <c r="C10" s="76">
        <v>4</v>
      </c>
      <c r="D10" s="77">
        <v>20000</v>
      </c>
      <c r="E10" s="77">
        <f>D12</f>
        <v>21000</v>
      </c>
      <c r="F10" s="77">
        <f>E10/F5</f>
        <v>105</v>
      </c>
      <c r="G10" s="77">
        <f>H9</f>
        <v>2000</v>
      </c>
      <c r="H10" s="75">
        <f>G10+E10-D10</f>
        <v>3000</v>
      </c>
      <c r="I10" s="74"/>
      <c r="J10" s="78">
        <v>4</v>
      </c>
      <c r="K10" s="79">
        <f>F10</f>
        <v>105</v>
      </c>
      <c r="L10" s="79">
        <v>0</v>
      </c>
      <c r="M10" s="79">
        <v>0</v>
      </c>
      <c r="N10" s="79">
        <f t="shared" si="0"/>
        <v>2000</v>
      </c>
      <c r="O10" s="79">
        <f t="shared" si="0"/>
        <v>3000</v>
      </c>
      <c r="P10" s="79">
        <f>AVERAGE(N10:O10)</f>
        <v>2500</v>
      </c>
      <c r="Q10" s="79">
        <v>2.25</v>
      </c>
      <c r="R10" s="79">
        <f>P10*Q10</f>
        <v>5625</v>
      </c>
      <c r="S10" s="75"/>
      <c r="T10" s="75"/>
    </row>
    <row r="11" spans="1:20" x14ac:dyDescent="0.2">
      <c r="B11" s="71"/>
      <c r="C11" s="76" t="s">
        <v>39</v>
      </c>
      <c r="D11" s="77">
        <f>SUM(D7:D10)</f>
        <v>84000</v>
      </c>
      <c r="E11" s="77"/>
      <c r="F11" s="77"/>
      <c r="G11" s="77" t="s">
        <v>12</v>
      </c>
      <c r="H11" s="75">
        <f>AVERAGE(G7:H10)</f>
        <v>5500</v>
      </c>
      <c r="I11" s="74"/>
      <c r="J11" s="76"/>
      <c r="K11" s="77" t="s">
        <v>14</v>
      </c>
      <c r="L11" s="77">
        <f>SUM(L7:L10)</f>
        <v>0</v>
      </c>
      <c r="M11" s="77">
        <f>SUM(M7:M10)</f>
        <v>0</v>
      </c>
      <c r="N11" s="77" t="s">
        <v>44</v>
      </c>
      <c r="O11" s="77">
        <f>AVERAGE(N7:O10)</f>
        <v>5500</v>
      </c>
      <c r="P11" s="77"/>
      <c r="Q11" s="77" t="s">
        <v>14</v>
      </c>
      <c r="R11" s="77">
        <f>SUM(R7:R10)</f>
        <v>49500</v>
      </c>
      <c r="S11" s="75"/>
      <c r="T11" s="75"/>
    </row>
    <row r="12" spans="1:20" ht="13.5" thickBot="1" x14ac:dyDescent="0.25">
      <c r="B12" s="71"/>
      <c r="C12" s="80" t="s">
        <v>40</v>
      </c>
      <c r="D12" s="81">
        <f>AVERAGE(D7:D10)</f>
        <v>21000</v>
      </c>
      <c r="E12" s="81"/>
      <c r="F12" s="81"/>
      <c r="G12" s="81"/>
      <c r="H12" s="82"/>
      <c r="I12" s="74"/>
      <c r="J12" s="76"/>
      <c r="K12" s="77" t="s">
        <v>47</v>
      </c>
      <c r="L12" s="83">
        <v>150</v>
      </c>
      <c r="M12" s="83">
        <v>250</v>
      </c>
      <c r="N12" s="77"/>
      <c r="O12" s="83">
        <v>9</v>
      </c>
      <c r="P12" s="77"/>
      <c r="Q12" s="77"/>
      <c r="R12" s="77"/>
      <c r="S12" s="84" t="s">
        <v>15</v>
      </c>
      <c r="T12" s="75"/>
    </row>
    <row r="13" spans="1:20" ht="13.5" thickBot="1" x14ac:dyDescent="0.25">
      <c r="B13" s="71"/>
      <c r="C13" s="74"/>
      <c r="D13" s="74"/>
      <c r="E13" s="74"/>
      <c r="F13" s="74"/>
      <c r="G13" s="74"/>
      <c r="H13" s="74"/>
      <c r="I13" s="74"/>
      <c r="J13" s="80"/>
      <c r="K13" s="81" t="s">
        <v>48</v>
      </c>
      <c r="L13" s="81">
        <f>L12*L11</f>
        <v>0</v>
      </c>
      <c r="M13" s="81">
        <f>M12*M11</f>
        <v>0</v>
      </c>
      <c r="N13" s="81"/>
      <c r="O13" s="81">
        <f>O12*O11</f>
        <v>49500</v>
      </c>
      <c r="P13" s="81"/>
      <c r="Q13" s="81"/>
      <c r="R13" s="81"/>
      <c r="S13" s="82">
        <f>L13+M13+O13</f>
        <v>49500</v>
      </c>
      <c r="T13" s="75"/>
    </row>
    <row r="14" spans="1:20" ht="13.5" thickBot="1" x14ac:dyDescent="0.25">
      <c r="B14" s="85"/>
      <c r="C14" s="86"/>
      <c r="D14" s="86"/>
      <c r="E14" s="86"/>
      <c r="F14" s="86"/>
      <c r="G14" s="86"/>
      <c r="H14" s="86"/>
      <c r="I14" s="86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2"/>
    </row>
    <row r="15" spans="1:20" x14ac:dyDescent="0.2">
      <c r="B15" s="87"/>
      <c r="C15" s="74"/>
      <c r="D15" s="74"/>
      <c r="E15" s="74"/>
      <c r="F15" s="74"/>
      <c r="G15" s="74"/>
      <c r="H15" s="74"/>
      <c r="I15" s="74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</row>
    <row r="16" spans="1:20" ht="13.5" thickBot="1" x14ac:dyDescent="0.25">
      <c r="B16" s="62" t="s">
        <v>42</v>
      </c>
    </row>
    <row r="17" spans="2:20" ht="13.5" thickBot="1" x14ac:dyDescent="0.25">
      <c r="B17" s="66"/>
      <c r="C17" s="67" t="s">
        <v>50</v>
      </c>
      <c r="D17" s="67"/>
      <c r="E17" s="67"/>
      <c r="F17" s="67"/>
      <c r="G17" s="67"/>
      <c r="H17" s="67"/>
      <c r="I17" s="67"/>
      <c r="J17" s="68" t="s">
        <v>51</v>
      </c>
      <c r="K17" s="69"/>
      <c r="L17" s="69"/>
      <c r="M17" s="69"/>
      <c r="N17" s="69"/>
      <c r="O17" s="69"/>
      <c r="P17" s="69"/>
      <c r="Q17" s="69"/>
      <c r="R17" s="69"/>
      <c r="S17" s="69"/>
      <c r="T17" s="70"/>
    </row>
    <row r="18" spans="2:20" x14ac:dyDescent="0.2">
      <c r="B18" s="71"/>
      <c r="C18" s="72"/>
      <c r="D18" s="69"/>
      <c r="E18" s="73" t="s">
        <v>41</v>
      </c>
      <c r="F18" s="68">
        <v>200</v>
      </c>
      <c r="G18" s="69"/>
      <c r="H18" s="70"/>
      <c r="I18" s="74"/>
      <c r="J18" s="72"/>
      <c r="K18" s="69"/>
      <c r="L18" s="69"/>
      <c r="M18" s="69"/>
      <c r="N18" s="69"/>
      <c r="O18" s="69"/>
      <c r="P18" s="69" t="s">
        <v>40</v>
      </c>
      <c r="Q18" s="69"/>
      <c r="R18" s="69"/>
      <c r="S18" s="70"/>
      <c r="T18" s="75"/>
    </row>
    <row r="19" spans="2:20" x14ac:dyDescent="0.2">
      <c r="B19" s="71"/>
      <c r="C19" s="76" t="str">
        <f t="shared" ref="C19:H19" si="1">C6</f>
        <v>Q</v>
      </c>
      <c r="D19" s="77" t="str">
        <f t="shared" si="1"/>
        <v>D</v>
      </c>
      <c r="E19" s="77" t="str">
        <f t="shared" si="1"/>
        <v>PP</v>
      </c>
      <c r="F19" s="77" t="str">
        <f t="shared" si="1"/>
        <v>FTE</v>
      </c>
      <c r="G19" s="77" t="str">
        <f t="shared" si="1"/>
        <v>BI</v>
      </c>
      <c r="H19" s="75" t="str">
        <f t="shared" si="1"/>
        <v>EI</v>
      </c>
      <c r="I19" s="74"/>
      <c r="J19" s="76" t="s">
        <v>1</v>
      </c>
      <c r="K19" s="77" t="s">
        <v>4</v>
      </c>
      <c r="L19" s="77" t="s">
        <v>9</v>
      </c>
      <c r="M19" s="77" t="s">
        <v>10</v>
      </c>
      <c r="N19" s="77" t="s">
        <v>5</v>
      </c>
      <c r="O19" s="77" t="s">
        <v>16</v>
      </c>
      <c r="P19" s="77" t="s">
        <v>49</v>
      </c>
      <c r="Q19" s="77" t="s">
        <v>45</v>
      </c>
      <c r="R19" s="77" t="s">
        <v>46</v>
      </c>
      <c r="S19" s="75"/>
      <c r="T19" s="75"/>
    </row>
    <row r="20" spans="2:20" x14ac:dyDescent="0.2">
      <c r="B20" s="71"/>
      <c r="C20" s="76">
        <f t="shared" ref="C20:D23" si="2">C7</f>
        <v>1</v>
      </c>
      <c r="D20" s="77">
        <f t="shared" si="2"/>
        <v>12000</v>
      </c>
      <c r="E20" s="77">
        <f>D20</f>
        <v>12000</v>
      </c>
      <c r="F20" s="77">
        <f>E20/F18</f>
        <v>60</v>
      </c>
      <c r="G20" s="77">
        <v>3000</v>
      </c>
      <c r="H20" s="75">
        <f>G20+E20-D20</f>
        <v>3000</v>
      </c>
      <c r="I20" s="74"/>
      <c r="J20" s="78">
        <v>1</v>
      </c>
      <c r="K20" s="79">
        <f>F20</f>
        <v>60</v>
      </c>
      <c r="L20" s="79">
        <v>0</v>
      </c>
      <c r="M20" s="79">
        <v>40</v>
      </c>
      <c r="N20" s="79">
        <f t="shared" ref="N20:O23" si="3">G20</f>
        <v>3000</v>
      </c>
      <c r="O20" s="79">
        <f t="shared" si="3"/>
        <v>3000</v>
      </c>
      <c r="P20" s="79">
        <f>AVERAGE(N20:O20)</f>
        <v>3000</v>
      </c>
      <c r="Q20" s="79">
        <v>2.25</v>
      </c>
      <c r="R20" s="79">
        <f>P20*Q20</f>
        <v>6750</v>
      </c>
      <c r="S20" s="75"/>
      <c r="T20" s="75"/>
    </row>
    <row r="21" spans="2:20" x14ac:dyDescent="0.2">
      <c r="B21" s="71"/>
      <c r="C21" s="76">
        <f t="shared" si="2"/>
        <v>2</v>
      </c>
      <c r="D21" s="77">
        <f t="shared" si="2"/>
        <v>28000</v>
      </c>
      <c r="E21" s="77">
        <f>D21</f>
        <v>28000</v>
      </c>
      <c r="F21" s="77">
        <f>E21/F18</f>
        <v>140</v>
      </c>
      <c r="G21" s="77">
        <f>H20</f>
        <v>3000</v>
      </c>
      <c r="H21" s="75">
        <f>G21+E21-D21</f>
        <v>3000</v>
      </c>
      <c r="I21" s="74"/>
      <c r="J21" s="78">
        <v>2</v>
      </c>
      <c r="K21" s="79">
        <f>F21</f>
        <v>140</v>
      </c>
      <c r="L21" s="79">
        <v>80</v>
      </c>
      <c r="M21" s="79">
        <v>0</v>
      </c>
      <c r="N21" s="79">
        <f t="shared" si="3"/>
        <v>3000</v>
      </c>
      <c r="O21" s="79">
        <f t="shared" si="3"/>
        <v>3000</v>
      </c>
      <c r="P21" s="79">
        <f>AVERAGE(N21:O21)</f>
        <v>3000</v>
      </c>
      <c r="Q21" s="79">
        <v>2.25</v>
      </c>
      <c r="R21" s="79">
        <f>P21*Q21</f>
        <v>6750</v>
      </c>
      <c r="S21" s="75"/>
      <c r="T21" s="75"/>
    </row>
    <row r="22" spans="2:20" x14ac:dyDescent="0.2">
      <c r="B22" s="71"/>
      <c r="C22" s="76">
        <f t="shared" si="2"/>
        <v>3</v>
      </c>
      <c r="D22" s="77">
        <f t="shared" si="2"/>
        <v>24000</v>
      </c>
      <c r="E22" s="77">
        <f>D22</f>
        <v>24000</v>
      </c>
      <c r="F22" s="77">
        <f>E22/F18</f>
        <v>120</v>
      </c>
      <c r="G22" s="77">
        <f>H21</f>
        <v>3000</v>
      </c>
      <c r="H22" s="75">
        <f>G22+E22-D22</f>
        <v>3000</v>
      </c>
      <c r="I22" s="74"/>
      <c r="J22" s="78">
        <v>3</v>
      </c>
      <c r="K22" s="79">
        <f>F22</f>
        <v>120</v>
      </c>
      <c r="L22" s="79">
        <v>0</v>
      </c>
      <c r="M22" s="79">
        <v>20</v>
      </c>
      <c r="N22" s="79">
        <f t="shared" si="3"/>
        <v>3000</v>
      </c>
      <c r="O22" s="79">
        <f t="shared" si="3"/>
        <v>3000</v>
      </c>
      <c r="P22" s="79">
        <f>AVERAGE(N22:O22)</f>
        <v>3000</v>
      </c>
      <c r="Q22" s="79">
        <v>2.25</v>
      </c>
      <c r="R22" s="79">
        <f>P22*Q22</f>
        <v>6750</v>
      </c>
      <c r="S22" s="75"/>
      <c r="T22" s="75"/>
    </row>
    <row r="23" spans="2:20" ht="13.5" thickBot="1" x14ac:dyDescent="0.25">
      <c r="B23" s="71"/>
      <c r="C23" s="80">
        <f t="shared" si="2"/>
        <v>4</v>
      </c>
      <c r="D23" s="81">
        <f t="shared" si="2"/>
        <v>20000</v>
      </c>
      <c r="E23" s="81">
        <f>D23</f>
        <v>20000</v>
      </c>
      <c r="F23" s="81">
        <f>E23/F18</f>
        <v>100</v>
      </c>
      <c r="G23" s="81">
        <f>H22</f>
        <v>3000</v>
      </c>
      <c r="H23" s="82">
        <f>G23+E23-D23</f>
        <v>3000</v>
      </c>
      <c r="I23" s="74"/>
      <c r="J23" s="78">
        <v>4</v>
      </c>
      <c r="K23" s="79">
        <f>F23</f>
        <v>100</v>
      </c>
      <c r="L23" s="79">
        <v>0</v>
      </c>
      <c r="M23" s="79">
        <v>20</v>
      </c>
      <c r="N23" s="79">
        <f t="shared" si="3"/>
        <v>3000</v>
      </c>
      <c r="O23" s="79">
        <f t="shared" si="3"/>
        <v>3000</v>
      </c>
      <c r="P23" s="79">
        <f>AVERAGE(N23:O23)</f>
        <v>3000</v>
      </c>
      <c r="Q23" s="79">
        <v>2.25</v>
      </c>
      <c r="R23" s="79">
        <f>P23*Q23</f>
        <v>6750</v>
      </c>
      <c r="S23" s="75"/>
      <c r="T23" s="75"/>
    </row>
    <row r="24" spans="2:20" x14ac:dyDescent="0.2">
      <c r="B24" s="71"/>
      <c r="C24" s="77"/>
      <c r="D24" s="77"/>
      <c r="E24" s="77"/>
      <c r="F24" s="77"/>
      <c r="G24" s="77"/>
      <c r="H24" s="77"/>
      <c r="I24" s="74"/>
      <c r="J24" s="76"/>
      <c r="K24" s="77" t="s">
        <v>14</v>
      </c>
      <c r="L24" s="77">
        <f>SUM(L20:L23)</f>
        <v>80</v>
      </c>
      <c r="M24" s="77">
        <f>SUM(M20:M23)</f>
        <v>80</v>
      </c>
      <c r="N24" s="77" t="s">
        <v>44</v>
      </c>
      <c r="O24" s="77">
        <f>AVERAGE(N20:O23)</f>
        <v>3000</v>
      </c>
      <c r="P24" s="77"/>
      <c r="Q24" s="77" t="s">
        <v>14</v>
      </c>
      <c r="R24" s="77">
        <f>SUM(R20:R23)</f>
        <v>27000</v>
      </c>
      <c r="S24" s="75"/>
      <c r="T24" s="75"/>
    </row>
    <row r="25" spans="2:20" x14ac:dyDescent="0.2">
      <c r="B25" s="71"/>
      <c r="C25" s="74"/>
      <c r="D25" s="74"/>
      <c r="E25" s="74"/>
      <c r="F25" s="74"/>
      <c r="G25" s="74"/>
      <c r="H25" s="74"/>
      <c r="I25" s="74"/>
      <c r="J25" s="76"/>
      <c r="K25" s="77" t="s">
        <v>47</v>
      </c>
      <c r="L25" s="83">
        <v>150</v>
      </c>
      <c r="M25" s="83">
        <v>250</v>
      </c>
      <c r="N25" s="77"/>
      <c r="O25" s="83">
        <v>9</v>
      </c>
      <c r="P25" s="77"/>
      <c r="Q25" s="77"/>
      <c r="R25" s="77"/>
      <c r="S25" s="84" t="s">
        <v>15</v>
      </c>
      <c r="T25" s="75"/>
    </row>
    <row r="26" spans="2:20" ht="13.5" thickBot="1" x14ac:dyDescent="0.25">
      <c r="B26" s="71"/>
      <c r="C26" s="74"/>
      <c r="D26" s="74"/>
      <c r="E26" s="74"/>
      <c r="F26" s="74"/>
      <c r="G26" s="74"/>
      <c r="H26" s="74"/>
      <c r="I26" s="74"/>
      <c r="J26" s="80"/>
      <c r="K26" s="81" t="s">
        <v>48</v>
      </c>
      <c r="L26" s="81">
        <f>L25*L24</f>
        <v>12000</v>
      </c>
      <c r="M26" s="81">
        <f>M25*M24</f>
        <v>20000</v>
      </c>
      <c r="N26" s="81"/>
      <c r="O26" s="81">
        <f>O25*O24</f>
        <v>27000</v>
      </c>
      <c r="P26" s="81"/>
      <c r="Q26" s="81"/>
      <c r="R26" s="81"/>
      <c r="S26" s="82">
        <f>L26+M26+O26</f>
        <v>59000</v>
      </c>
      <c r="T26" s="75"/>
    </row>
    <row r="27" spans="2:20" ht="13.5" thickBot="1" x14ac:dyDescent="0.25">
      <c r="B27" s="85"/>
      <c r="C27" s="86"/>
      <c r="D27" s="86"/>
      <c r="E27" s="86"/>
      <c r="F27" s="86"/>
      <c r="G27" s="86"/>
      <c r="H27" s="86"/>
      <c r="I27" s="86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2"/>
    </row>
    <row r="28" spans="2:20" x14ac:dyDescent="0.2">
      <c r="B28" s="87"/>
      <c r="C28" s="74"/>
      <c r="D28" s="74"/>
      <c r="E28" s="74"/>
      <c r="F28" s="74"/>
      <c r="G28" s="74"/>
      <c r="H28" s="74"/>
      <c r="I28" s="74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</row>
    <row r="29" spans="2:20" ht="13.5" thickBot="1" x14ac:dyDescent="0.25">
      <c r="B29" s="62" t="s">
        <v>43</v>
      </c>
      <c r="C29" s="65"/>
      <c r="D29" s="65"/>
      <c r="E29" s="65"/>
      <c r="F29" s="65"/>
      <c r="G29" s="65"/>
      <c r="H29" s="65"/>
    </row>
    <row r="30" spans="2:20" ht="13.5" thickBot="1" x14ac:dyDescent="0.25">
      <c r="B30" s="66"/>
      <c r="C30" s="67" t="s">
        <v>50</v>
      </c>
      <c r="D30" s="69"/>
      <c r="E30" s="69"/>
      <c r="F30" s="69"/>
      <c r="G30" s="69"/>
      <c r="H30" s="69"/>
      <c r="I30" s="67"/>
      <c r="J30" s="68" t="s">
        <v>51</v>
      </c>
      <c r="K30" s="69"/>
      <c r="L30" s="69"/>
      <c r="M30" s="69"/>
      <c r="N30" s="69"/>
      <c r="O30" s="69"/>
      <c r="P30" s="69"/>
      <c r="Q30" s="69"/>
      <c r="R30" s="69"/>
      <c r="S30" s="69"/>
      <c r="T30" s="70"/>
    </row>
    <row r="31" spans="2:20" x14ac:dyDescent="0.2">
      <c r="B31" s="71"/>
      <c r="C31" s="72"/>
      <c r="D31" s="69"/>
      <c r="E31" s="73" t="s">
        <v>41</v>
      </c>
      <c r="F31" s="68">
        <v>200</v>
      </c>
      <c r="G31" s="69"/>
      <c r="H31" s="70"/>
      <c r="I31" s="74"/>
      <c r="J31" s="72"/>
      <c r="K31" s="69"/>
      <c r="L31" s="69"/>
      <c r="M31" s="69"/>
      <c r="N31" s="69"/>
      <c r="O31" s="69"/>
      <c r="P31" s="69" t="s">
        <v>40</v>
      </c>
      <c r="Q31" s="69"/>
      <c r="R31" s="69"/>
      <c r="S31" s="70"/>
      <c r="T31" s="75"/>
    </row>
    <row r="32" spans="2:20" x14ac:dyDescent="0.2">
      <c r="B32" s="71"/>
      <c r="C32" s="76" t="str">
        <f t="shared" ref="C32:H32" si="4">C6</f>
        <v>Q</v>
      </c>
      <c r="D32" s="77" t="str">
        <f t="shared" si="4"/>
        <v>D</v>
      </c>
      <c r="E32" s="77" t="str">
        <f t="shared" si="4"/>
        <v>PP</v>
      </c>
      <c r="F32" s="77" t="str">
        <f t="shared" si="4"/>
        <v>FTE</v>
      </c>
      <c r="G32" s="77" t="str">
        <f t="shared" si="4"/>
        <v>BI</v>
      </c>
      <c r="H32" s="75" t="str">
        <f t="shared" si="4"/>
        <v>EI</v>
      </c>
      <c r="I32" s="74"/>
      <c r="J32" s="76" t="s">
        <v>1</v>
      </c>
      <c r="K32" s="77" t="s">
        <v>4</v>
      </c>
      <c r="L32" s="77" t="s">
        <v>9</v>
      </c>
      <c r="M32" s="77" t="s">
        <v>10</v>
      </c>
      <c r="N32" s="77" t="s">
        <v>5</v>
      </c>
      <c r="O32" s="77" t="s">
        <v>16</v>
      </c>
      <c r="P32" s="77" t="s">
        <v>49</v>
      </c>
      <c r="Q32" s="77" t="s">
        <v>45</v>
      </c>
      <c r="R32" s="77" t="s">
        <v>46</v>
      </c>
      <c r="S32" s="75"/>
      <c r="T32" s="75"/>
    </row>
    <row r="33" spans="2:20" x14ac:dyDescent="0.2">
      <c r="B33" s="71"/>
      <c r="C33" s="76">
        <f t="shared" ref="C33:D36" si="5">C7</f>
        <v>1</v>
      </c>
      <c r="D33" s="77">
        <f t="shared" si="5"/>
        <v>12000</v>
      </c>
      <c r="E33" s="77">
        <v>19000</v>
      </c>
      <c r="F33" s="77">
        <f>E33/F31</f>
        <v>95</v>
      </c>
      <c r="G33" s="77">
        <v>3000</v>
      </c>
      <c r="H33" s="75">
        <f>G33+E33-D33</f>
        <v>10000</v>
      </c>
      <c r="I33" s="74"/>
      <c r="J33" s="78">
        <v>1</v>
      </c>
      <c r="K33" s="79">
        <f>F33</f>
        <v>95</v>
      </c>
      <c r="L33" s="79">
        <v>0</v>
      </c>
      <c r="M33" s="79">
        <v>20</v>
      </c>
      <c r="N33" s="79">
        <f t="shared" ref="N33:O36" si="6">G33</f>
        <v>3000</v>
      </c>
      <c r="O33" s="79">
        <f t="shared" si="6"/>
        <v>10000</v>
      </c>
      <c r="P33" s="79">
        <f>AVERAGE(N33:O33)</f>
        <v>6500</v>
      </c>
      <c r="Q33" s="79">
        <v>2.25</v>
      </c>
      <c r="R33" s="79">
        <f>P33*Q33</f>
        <v>14625</v>
      </c>
      <c r="S33" s="75"/>
      <c r="T33" s="75"/>
    </row>
    <row r="34" spans="2:20" x14ac:dyDescent="0.2">
      <c r="B34" s="71"/>
      <c r="C34" s="76">
        <f t="shared" si="5"/>
        <v>2</v>
      </c>
      <c r="D34" s="77">
        <f t="shared" si="5"/>
        <v>28000</v>
      </c>
      <c r="E34" s="77">
        <v>19000</v>
      </c>
      <c r="F34" s="77">
        <f>E34/F31</f>
        <v>95</v>
      </c>
      <c r="G34" s="77">
        <f>H33</f>
        <v>10000</v>
      </c>
      <c r="H34" s="75">
        <f>G34+E34-D34</f>
        <v>1000</v>
      </c>
      <c r="I34" s="74"/>
      <c r="J34" s="78">
        <v>2</v>
      </c>
      <c r="K34" s="79">
        <f>F34</f>
        <v>95</v>
      </c>
      <c r="L34" s="79">
        <v>0</v>
      </c>
      <c r="M34" s="79">
        <v>0</v>
      </c>
      <c r="N34" s="79">
        <f t="shared" si="6"/>
        <v>10000</v>
      </c>
      <c r="O34" s="79">
        <f t="shared" si="6"/>
        <v>1000</v>
      </c>
      <c r="P34" s="79">
        <f>AVERAGE(N34:O34)</f>
        <v>5500</v>
      </c>
      <c r="Q34" s="79">
        <v>2.25</v>
      </c>
      <c r="R34" s="79">
        <f>P34*Q34</f>
        <v>12375</v>
      </c>
      <c r="S34" s="75"/>
      <c r="T34" s="75"/>
    </row>
    <row r="35" spans="2:20" x14ac:dyDescent="0.2">
      <c r="B35" s="71"/>
      <c r="C35" s="76">
        <f t="shared" si="5"/>
        <v>3</v>
      </c>
      <c r="D35" s="77">
        <f t="shared" si="5"/>
        <v>24000</v>
      </c>
      <c r="E35" s="77">
        <v>23000</v>
      </c>
      <c r="F35" s="77">
        <f>E36/F31</f>
        <v>115</v>
      </c>
      <c r="G35" s="77">
        <f>H34</f>
        <v>1000</v>
      </c>
      <c r="H35" s="75">
        <f>G35+E35-D35</f>
        <v>0</v>
      </c>
      <c r="I35" s="74"/>
      <c r="J35" s="78">
        <v>3</v>
      </c>
      <c r="K35" s="79">
        <f>F35</f>
        <v>115</v>
      </c>
      <c r="L35" s="79">
        <v>20</v>
      </c>
      <c r="M35" s="79">
        <v>0</v>
      </c>
      <c r="N35" s="79">
        <f t="shared" si="6"/>
        <v>1000</v>
      </c>
      <c r="O35" s="79">
        <f t="shared" si="6"/>
        <v>0</v>
      </c>
      <c r="P35" s="79">
        <f>AVERAGE(N35:O35)</f>
        <v>500</v>
      </c>
      <c r="Q35" s="79">
        <v>2.25</v>
      </c>
      <c r="R35" s="79">
        <f>P35*Q35</f>
        <v>1125</v>
      </c>
      <c r="S35" s="75"/>
      <c r="T35" s="75"/>
    </row>
    <row r="36" spans="2:20" x14ac:dyDescent="0.2">
      <c r="B36" s="71"/>
      <c r="C36" s="76">
        <f t="shared" si="5"/>
        <v>4</v>
      </c>
      <c r="D36" s="77">
        <f t="shared" si="5"/>
        <v>20000</v>
      </c>
      <c r="E36" s="77">
        <v>23000</v>
      </c>
      <c r="F36" s="77">
        <f>E36/F31</f>
        <v>115</v>
      </c>
      <c r="G36" s="77">
        <f>H35</f>
        <v>0</v>
      </c>
      <c r="H36" s="75">
        <f>G36+E36-D36</f>
        <v>3000</v>
      </c>
      <c r="I36" s="74"/>
      <c r="J36" s="78">
        <v>4</v>
      </c>
      <c r="K36" s="79">
        <f>F36</f>
        <v>115</v>
      </c>
      <c r="L36" s="79">
        <v>0</v>
      </c>
      <c r="M36" s="79">
        <v>0</v>
      </c>
      <c r="N36" s="79">
        <f t="shared" si="6"/>
        <v>0</v>
      </c>
      <c r="O36" s="79">
        <f t="shared" si="6"/>
        <v>3000</v>
      </c>
      <c r="P36" s="79">
        <f>AVERAGE(N36:O36)</f>
        <v>1500</v>
      </c>
      <c r="Q36" s="79">
        <v>2.25</v>
      </c>
      <c r="R36" s="79">
        <f>P36*Q36</f>
        <v>3375</v>
      </c>
      <c r="S36" s="75"/>
      <c r="T36" s="75"/>
    </row>
    <row r="37" spans="2:20" ht="13.5" thickBot="1" x14ac:dyDescent="0.25">
      <c r="B37" s="71"/>
      <c r="C37" s="80" t="str">
        <f>C11</f>
        <v>Sum</v>
      </c>
      <c r="D37" s="81">
        <f>SUM(D33:D36)</f>
        <v>84000</v>
      </c>
      <c r="E37" s="81">
        <f>SUM(E33:E36)</f>
        <v>84000</v>
      </c>
      <c r="F37" s="81"/>
      <c r="G37" s="81" t="s">
        <v>44</v>
      </c>
      <c r="H37" s="82">
        <f>AVERAGE(G33:H36)</f>
        <v>3500</v>
      </c>
      <c r="I37" s="74"/>
      <c r="J37" s="76"/>
      <c r="K37" s="77" t="s">
        <v>14</v>
      </c>
      <c r="L37" s="77">
        <f>SUM(L33:L36)</f>
        <v>20</v>
      </c>
      <c r="M37" s="77">
        <f>SUM(M33:M36)</f>
        <v>20</v>
      </c>
      <c r="N37" s="77" t="s">
        <v>44</v>
      </c>
      <c r="O37" s="77">
        <f>AVERAGE(N33:O36)</f>
        <v>3500</v>
      </c>
      <c r="P37" s="77"/>
      <c r="Q37" s="77" t="s">
        <v>14</v>
      </c>
      <c r="R37" s="77">
        <f>SUM(R33:R36)</f>
        <v>31500</v>
      </c>
      <c r="S37" s="75"/>
      <c r="T37" s="75"/>
    </row>
    <row r="38" spans="2:20" x14ac:dyDescent="0.2">
      <c r="B38" s="71"/>
      <c r="C38" s="77"/>
      <c r="D38" s="77"/>
      <c r="E38" s="77"/>
      <c r="F38" s="77"/>
      <c r="G38" s="77"/>
      <c r="H38" s="77"/>
      <c r="I38" s="74"/>
      <c r="J38" s="76"/>
      <c r="K38" s="77" t="s">
        <v>47</v>
      </c>
      <c r="L38" s="83">
        <v>150</v>
      </c>
      <c r="M38" s="83">
        <v>250</v>
      </c>
      <c r="N38" s="77"/>
      <c r="O38" s="83">
        <v>9</v>
      </c>
      <c r="P38" s="77"/>
      <c r="Q38" s="77"/>
      <c r="R38" s="77"/>
      <c r="S38" s="84" t="s">
        <v>15</v>
      </c>
      <c r="T38" s="75"/>
    </row>
    <row r="39" spans="2:20" ht="13.5" thickBot="1" x14ac:dyDescent="0.25">
      <c r="B39" s="71"/>
      <c r="C39" s="77"/>
      <c r="D39" s="77"/>
      <c r="E39" s="77"/>
      <c r="F39" s="77"/>
      <c r="G39" s="77"/>
      <c r="H39" s="77"/>
      <c r="I39" s="74"/>
      <c r="J39" s="80"/>
      <c r="K39" s="81" t="s">
        <v>48</v>
      </c>
      <c r="L39" s="81">
        <f>L38*L37</f>
        <v>3000</v>
      </c>
      <c r="M39" s="81">
        <f>M38*M37</f>
        <v>5000</v>
      </c>
      <c r="N39" s="81"/>
      <c r="O39" s="81">
        <f>O38*O37</f>
        <v>31500</v>
      </c>
      <c r="P39" s="81"/>
      <c r="Q39" s="81"/>
      <c r="R39" s="81"/>
      <c r="S39" s="82">
        <f>L39+M39+O39</f>
        <v>39500</v>
      </c>
      <c r="T39" s="75"/>
    </row>
    <row r="40" spans="2:20" ht="13.5" thickBot="1" x14ac:dyDescent="0.25">
      <c r="B40" s="85"/>
      <c r="C40" s="81"/>
      <c r="D40" s="81"/>
      <c r="E40" s="81"/>
      <c r="F40" s="81"/>
      <c r="G40" s="81"/>
      <c r="H40" s="81"/>
      <c r="I40" s="86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2"/>
    </row>
    <row r="41" spans="2:20" x14ac:dyDescent="0.2">
      <c r="C41" s="65"/>
      <c r="D41" s="65"/>
      <c r="E41" s="65"/>
      <c r="F41" s="65"/>
      <c r="G41" s="65"/>
      <c r="H41" s="65"/>
    </row>
    <row r="42" spans="2:20" x14ac:dyDescent="0.2">
      <c r="C42" s="65"/>
      <c r="D42" s="65"/>
      <c r="E42" s="65"/>
      <c r="F42" s="65"/>
      <c r="G42" s="65"/>
      <c r="H42" s="65"/>
    </row>
    <row r="43" spans="2:20" x14ac:dyDescent="0.2">
      <c r="C43" s="65"/>
      <c r="D43" s="65"/>
      <c r="E43" s="65"/>
      <c r="F43" s="65"/>
      <c r="G43" s="65"/>
      <c r="H43" s="65"/>
    </row>
    <row r="44" spans="2:20" x14ac:dyDescent="0.2">
      <c r="C44" s="65"/>
      <c r="D44" s="65"/>
      <c r="E44" s="65"/>
      <c r="F44" s="65"/>
      <c r="G44" s="65"/>
      <c r="H44" s="65"/>
    </row>
    <row r="45" spans="2:20" x14ac:dyDescent="0.2">
      <c r="C45" s="65"/>
      <c r="D45" s="65"/>
      <c r="E45" s="65"/>
      <c r="F45" s="65"/>
      <c r="G45" s="65"/>
      <c r="H45" s="65"/>
    </row>
    <row r="46" spans="2:20" x14ac:dyDescent="0.2">
      <c r="C46" s="65"/>
      <c r="D46" s="65"/>
      <c r="E46" s="65"/>
      <c r="F46" s="65"/>
      <c r="G46" s="65"/>
      <c r="H46" s="65"/>
    </row>
    <row r="47" spans="2:20" x14ac:dyDescent="0.2">
      <c r="C47" s="65"/>
      <c r="D47" s="65"/>
      <c r="E47" s="65"/>
      <c r="F47" s="65"/>
      <c r="G47" s="65"/>
      <c r="H47" s="65"/>
    </row>
  </sheetData>
  <pageMargins left="0.7" right="0.7" top="0.75" bottom="0.75" header="0.3" footer="0.3"/>
  <pageSetup scale="7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2"/>
  <sheetViews>
    <sheetView zoomScaleNormal="100" zoomScaleSheetLayoutView="100" workbookViewId="0">
      <selection activeCell="A2" sqref="A2"/>
    </sheetView>
  </sheetViews>
  <sheetFormatPr defaultColWidth="9.140625" defaultRowHeight="12.75" x14ac:dyDescent="0.2"/>
  <cols>
    <col min="1" max="1" width="2.7109375" style="64" customWidth="1"/>
    <col min="2" max="2" width="11.5703125" style="64" customWidth="1"/>
    <col min="3" max="11" width="9.140625" style="64"/>
    <col min="12" max="12" width="9.140625" style="64" customWidth="1"/>
    <col min="13" max="16384" width="9.140625" style="64"/>
  </cols>
  <sheetData>
    <row r="1" spans="1:11" x14ac:dyDescent="0.2">
      <c r="A1" s="88" t="s">
        <v>0</v>
      </c>
    </row>
    <row r="2" spans="1:11" ht="13.5" thickBot="1" x14ac:dyDescent="0.25"/>
    <row r="3" spans="1:11" x14ac:dyDescent="0.2">
      <c r="B3" s="66" t="s">
        <v>26</v>
      </c>
      <c r="C3" s="67"/>
      <c r="D3" s="67"/>
      <c r="E3" s="67"/>
      <c r="F3" s="67"/>
      <c r="G3" s="67"/>
      <c r="H3" s="67"/>
      <c r="I3" s="67"/>
      <c r="J3" s="67"/>
      <c r="K3" s="89"/>
    </row>
    <row r="4" spans="1:11" x14ac:dyDescent="0.2">
      <c r="B4" s="151" t="s">
        <v>6</v>
      </c>
      <c r="C4" s="91">
        <v>3000</v>
      </c>
      <c r="D4" s="74"/>
      <c r="E4" s="77"/>
      <c r="F4" s="77"/>
      <c r="G4" s="74"/>
      <c r="H4" s="77"/>
      <c r="I4" s="77"/>
      <c r="J4" s="77"/>
      <c r="K4" s="75"/>
    </row>
    <row r="5" spans="1:11" x14ac:dyDescent="0.2">
      <c r="B5" s="152" t="s">
        <v>7</v>
      </c>
      <c r="C5" s="93">
        <v>3000</v>
      </c>
      <c r="D5" s="77"/>
      <c r="E5" s="77"/>
      <c r="F5" s="77"/>
      <c r="G5" s="74"/>
      <c r="H5" s="94" t="s">
        <v>19</v>
      </c>
      <c r="I5" s="77"/>
      <c r="J5" s="77"/>
      <c r="K5" s="75"/>
    </row>
    <row r="6" spans="1:11" x14ac:dyDescent="0.2">
      <c r="B6" s="153" t="s">
        <v>8</v>
      </c>
      <c r="C6" s="96">
        <v>200</v>
      </c>
      <c r="D6" s="97" t="s">
        <v>36</v>
      </c>
      <c r="E6" s="77"/>
      <c r="F6" s="77"/>
      <c r="G6" s="74"/>
      <c r="H6" s="77" t="s">
        <v>18</v>
      </c>
      <c r="I6" s="77"/>
      <c r="J6" s="94" t="s">
        <v>37</v>
      </c>
      <c r="K6" s="75"/>
    </row>
    <row r="7" spans="1:11" ht="13.5" thickBot="1" x14ac:dyDescent="0.25">
      <c r="B7" s="76"/>
      <c r="C7" s="77"/>
      <c r="D7" s="77" t="s">
        <v>18</v>
      </c>
      <c r="E7" s="77"/>
      <c r="F7" s="77"/>
      <c r="G7" s="74"/>
      <c r="H7" s="77" t="s">
        <v>18</v>
      </c>
      <c r="I7" s="77"/>
      <c r="J7" s="77" t="s">
        <v>18</v>
      </c>
      <c r="K7" s="75"/>
    </row>
    <row r="8" spans="1:11" ht="13.5" thickBot="1" x14ac:dyDescent="0.25">
      <c r="B8" s="78" t="s">
        <v>1</v>
      </c>
      <c r="C8" s="79" t="s">
        <v>2</v>
      </c>
      <c r="D8" s="98" t="s">
        <v>3</v>
      </c>
      <c r="E8" s="99" t="s">
        <v>9</v>
      </c>
      <c r="F8" s="100" t="s">
        <v>10</v>
      </c>
      <c r="G8" s="101" t="s">
        <v>4</v>
      </c>
      <c r="H8" s="102" t="s">
        <v>17</v>
      </c>
      <c r="I8" s="79" t="s">
        <v>5</v>
      </c>
      <c r="J8" s="103" t="s">
        <v>16</v>
      </c>
      <c r="K8" s="75"/>
    </row>
    <row r="9" spans="1:11" x14ac:dyDescent="0.2">
      <c r="B9" s="78">
        <v>1</v>
      </c>
      <c r="C9" s="104">
        <v>12000</v>
      </c>
      <c r="D9" s="104">
        <v>0</v>
      </c>
      <c r="E9" s="105">
        <v>0</v>
      </c>
      <c r="F9" s="106">
        <v>0</v>
      </c>
      <c r="G9" s="107">
        <v>0</v>
      </c>
      <c r="H9" s="107">
        <v>0</v>
      </c>
      <c r="I9" s="108">
        <v>3000</v>
      </c>
      <c r="J9" s="109">
        <v>0</v>
      </c>
      <c r="K9" s="75"/>
    </row>
    <row r="10" spans="1:11" x14ac:dyDescent="0.2">
      <c r="B10" s="78">
        <v>2</v>
      </c>
      <c r="C10" s="104">
        <v>28000</v>
      </c>
      <c r="D10" s="104">
        <v>0</v>
      </c>
      <c r="E10" s="110">
        <v>0</v>
      </c>
      <c r="F10" s="111">
        <v>0</v>
      </c>
      <c r="G10" s="112">
        <v>0</v>
      </c>
      <c r="H10" s="112">
        <v>0</v>
      </c>
      <c r="I10" s="108">
        <v>0</v>
      </c>
      <c r="J10" s="113">
        <v>0</v>
      </c>
      <c r="K10" s="75"/>
    </row>
    <row r="11" spans="1:11" x14ac:dyDescent="0.2">
      <c r="B11" s="78">
        <v>3</v>
      </c>
      <c r="C11" s="104">
        <v>24000</v>
      </c>
      <c r="D11" s="104">
        <v>0</v>
      </c>
      <c r="E11" s="110">
        <v>0</v>
      </c>
      <c r="F11" s="111">
        <v>0</v>
      </c>
      <c r="G11" s="112">
        <v>0</v>
      </c>
      <c r="H11" s="112">
        <v>0</v>
      </c>
      <c r="I11" s="108">
        <v>0</v>
      </c>
      <c r="J11" s="113">
        <v>0</v>
      </c>
      <c r="K11" s="75"/>
    </row>
    <row r="12" spans="1:11" ht="13.5" thickBot="1" x14ac:dyDescent="0.25">
      <c r="B12" s="78">
        <v>4</v>
      </c>
      <c r="C12" s="104">
        <v>20000</v>
      </c>
      <c r="D12" s="104">
        <v>0</v>
      </c>
      <c r="E12" s="114">
        <v>0</v>
      </c>
      <c r="F12" s="115">
        <v>0</v>
      </c>
      <c r="G12" s="116">
        <v>0</v>
      </c>
      <c r="H12" s="116">
        <v>0</v>
      </c>
      <c r="I12" s="108">
        <v>0</v>
      </c>
      <c r="J12" s="117">
        <v>0</v>
      </c>
      <c r="K12" s="75"/>
    </row>
    <row r="13" spans="1:11" x14ac:dyDescent="0.2">
      <c r="B13" s="76">
        <v>1</v>
      </c>
      <c r="C13" s="77"/>
      <c r="D13" s="118" t="s">
        <v>14</v>
      </c>
      <c r="E13" s="77">
        <v>0</v>
      </c>
      <c r="F13" s="77">
        <v>0</v>
      </c>
      <c r="G13" s="77"/>
      <c r="H13" s="77"/>
      <c r="I13" s="118" t="s">
        <v>12</v>
      </c>
      <c r="J13" s="77">
        <v>0</v>
      </c>
      <c r="K13" s="75"/>
    </row>
    <row r="14" spans="1:11" ht="13.5" thickBot="1" x14ac:dyDescent="0.25">
      <c r="B14" s="76"/>
      <c r="C14" s="77"/>
      <c r="D14" s="118" t="s">
        <v>11</v>
      </c>
      <c r="E14" s="79">
        <v>150</v>
      </c>
      <c r="F14" s="79">
        <v>250</v>
      </c>
      <c r="G14" s="77"/>
      <c r="H14" s="77"/>
      <c r="I14" s="118" t="s">
        <v>20</v>
      </c>
      <c r="J14" s="79">
        <v>9</v>
      </c>
      <c r="K14" s="75" t="s">
        <v>15</v>
      </c>
    </row>
    <row r="15" spans="1:11" ht="13.5" thickBot="1" x14ac:dyDescent="0.25">
      <c r="B15" s="76"/>
      <c r="C15" s="77"/>
      <c r="D15" s="118" t="s">
        <v>13</v>
      </c>
      <c r="E15" s="79">
        <v>0</v>
      </c>
      <c r="F15" s="79">
        <v>0</v>
      </c>
      <c r="G15" s="77"/>
      <c r="H15" s="77"/>
      <c r="I15" s="118" t="s">
        <v>13</v>
      </c>
      <c r="J15" s="104">
        <v>0</v>
      </c>
      <c r="K15" s="119">
        <v>0</v>
      </c>
    </row>
    <row r="16" spans="1:11" x14ac:dyDescent="0.2">
      <c r="B16" s="76"/>
      <c r="C16" s="77"/>
      <c r="D16" s="77"/>
      <c r="E16" s="77" t="s">
        <v>21</v>
      </c>
      <c r="F16" s="120" t="s">
        <v>33</v>
      </c>
      <c r="G16" s="77"/>
      <c r="H16" s="77"/>
      <c r="I16" s="77"/>
      <c r="J16" s="120" t="s">
        <v>34</v>
      </c>
      <c r="K16" s="121" t="s">
        <v>35</v>
      </c>
    </row>
    <row r="17" spans="2:11" x14ac:dyDescent="0.2">
      <c r="B17" s="76"/>
      <c r="C17" s="122" t="s">
        <v>28</v>
      </c>
      <c r="D17" s="123"/>
      <c r="E17" s="123"/>
      <c r="F17" s="123"/>
      <c r="G17" s="123"/>
      <c r="H17" s="124" t="s">
        <v>31</v>
      </c>
      <c r="I17" s="123"/>
      <c r="J17" s="102"/>
      <c r="K17" s="75"/>
    </row>
    <row r="18" spans="2:11" x14ac:dyDescent="0.2">
      <c r="B18" s="76"/>
      <c r="C18" s="125" t="s">
        <v>29</v>
      </c>
      <c r="D18" s="77"/>
      <c r="E18" s="77"/>
      <c r="F18" s="77"/>
      <c r="G18" s="77"/>
      <c r="H18" s="87" t="s">
        <v>32</v>
      </c>
      <c r="I18" s="87"/>
      <c r="J18" s="126"/>
      <c r="K18" s="75"/>
    </row>
    <row r="19" spans="2:11" x14ac:dyDescent="0.2">
      <c r="B19" s="76"/>
      <c r="C19" s="127" t="s">
        <v>55</v>
      </c>
      <c r="D19" s="77"/>
      <c r="E19" s="77"/>
      <c r="F19" s="77"/>
      <c r="G19" s="77"/>
      <c r="H19" s="87" t="s">
        <v>23</v>
      </c>
      <c r="I19" s="87"/>
      <c r="J19" s="126"/>
      <c r="K19" s="75"/>
    </row>
    <row r="20" spans="2:11" x14ac:dyDescent="0.2">
      <c r="B20" s="76"/>
      <c r="C20" s="128"/>
      <c r="D20" s="83"/>
      <c r="E20" s="83"/>
      <c r="F20" s="83"/>
      <c r="G20" s="83"/>
      <c r="H20" s="129" t="s">
        <v>24</v>
      </c>
      <c r="I20" s="129"/>
      <c r="J20" s="130"/>
      <c r="K20" s="75"/>
    </row>
    <row r="21" spans="2:11" ht="13.5" thickBot="1" x14ac:dyDescent="0.25">
      <c r="B21" s="80"/>
      <c r="C21" s="81"/>
      <c r="D21" s="81"/>
      <c r="E21" s="81"/>
      <c r="F21" s="81"/>
      <c r="G21" s="81"/>
      <c r="H21" s="81"/>
      <c r="I21" s="81"/>
      <c r="J21" s="81"/>
      <c r="K21" s="82"/>
    </row>
    <row r="22" spans="2:11" x14ac:dyDescent="0.2">
      <c r="B22" s="131" t="s">
        <v>27</v>
      </c>
      <c r="C22" s="67"/>
      <c r="D22" s="67"/>
      <c r="E22" s="67"/>
      <c r="F22" s="67"/>
      <c r="G22" s="67"/>
      <c r="H22" s="67"/>
      <c r="I22" s="67"/>
      <c r="J22" s="67"/>
      <c r="K22" s="89"/>
    </row>
    <row r="23" spans="2:11" x14ac:dyDescent="0.2">
      <c r="B23" s="151" t="s">
        <v>6</v>
      </c>
      <c r="C23" s="91">
        <v>3000</v>
      </c>
      <c r="D23" s="74"/>
      <c r="E23" s="74"/>
      <c r="F23" s="74"/>
      <c r="G23" s="132"/>
      <c r="H23" s="74"/>
      <c r="I23" s="74"/>
      <c r="J23" s="74"/>
      <c r="K23" s="133"/>
    </row>
    <row r="24" spans="2:11" x14ac:dyDescent="0.2">
      <c r="B24" s="152" t="s">
        <v>7</v>
      </c>
      <c r="C24" s="93">
        <v>3000</v>
      </c>
      <c r="D24" s="77"/>
      <c r="E24" s="74"/>
      <c r="F24" s="74"/>
      <c r="G24" s="74"/>
      <c r="H24" s="97" t="s">
        <v>19</v>
      </c>
      <c r="I24" s="74"/>
      <c r="J24" s="74"/>
      <c r="K24" s="133"/>
    </row>
    <row r="25" spans="2:11" x14ac:dyDescent="0.2">
      <c r="B25" s="153" t="s">
        <v>8</v>
      </c>
      <c r="C25" s="96">
        <v>200</v>
      </c>
      <c r="D25" s="97" t="s">
        <v>36</v>
      </c>
      <c r="E25" s="74"/>
      <c r="F25" s="74"/>
      <c r="G25" s="74"/>
      <c r="H25" s="77" t="s">
        <v>18</v>
      </c>
      <c r="I25" s="74"/>
      <c r="J25" s="132" t="s">
        <v>37</v>
      </c>
      <c r="K25" s="133"/>
    </row>
    <row r="26" spans="2:11" ht="13.5" thickBot="1" x14ac:dyDescent="0.25">
      <c r="B26" s="134"/>
      <c r="C26" s="74"/>
      <c r="D26" s="77" t="s">
        <v>18</v>
      </c>
      <c r="E26" s="120"/>
      <c r="F26" s="120"/>
      <c r="G26" s="74"/>
      <c r="H26" s="77" t="s">
        <v>18</v>
      </c>
      <c r="I26" s="74"/>
      <c r="J26" s="77" t="s">
        <v>18</v>
      </c>
      <c r="K26" s="133"/>
    </row>
    <row r="27" spans="2:11" ht="13.5" thickBot="1" x14ac:dyDescent="0.25">
      <c r="B27" s="78" t="s">
        <v>1</v>
      </c>
      <c r="C27" s="79" t="s">
        <v>2</v>
      </c>
      <c r="D27" s="98" t="s">
        <v>3</v>
      </c>
      <c r="E27" s="99" t="s">
        <v>9</v>
      </c>
      <c r="F27" s="100" t="s">
        <v>10</v>
      </c>
      <c r="G27" s="101" t="s">
        <v>4</v>
      </c>
      <c r="H27" s="102" t="s">
        <v>17</v>
      </c>
      <c r="I27" s="79" t="s">
        <v>5</v>
      </c>
      <c r="J27" s="103" t="s">
        <v>16</v>
      </c>
      <c r="K27" s="135"/>
    </row>
    <row r="28" spans="2:11" x14ac:dyDescent="0.2">
      <c r="B28" s="78">
        <v>1</v>
      </c>
      <c r="C28" s="104">
        <v>12000</v>
      </c>
      <c r="D28" s="104">
        <f>G28*C25</f>
        <v>13000</v>
      </c>
      <c r="E28" s="136">
        <v>0</v>
      </c>
      <c r="F28" s="137">
        <v>50</v>
      </c>
      <c r="G28" s="107">
        <v>65</v>
      </c>
      <c r="H28" s="138">
        <f>G31+E28-F28-G28</f>
        <v>0</v>
      </c>
      <c r="I28" s="108">
        <f>C23</f>
        <v>3000</v>
      </c>
      <c r="J28" s="109">
        <f>I28+D28-C28</f>
        <v>4000</v>
      </c>
      <c r="K28" s="135"/>
    </row>
    <row r="29" spans="2:11" x14ac:dyDescent="0.2">
      <c r="B29" s="78">
        <v>2</v>
      </c>
      <c r="C29" s="104">
        <v>28000</v>
      </c>
      <c r="D29" s="104">
        <f>G29*C25</f>
        <v>24000</v>
      </c>
      <c r="E29" s="139">
        <v>55</v>
      </c>
      <c r="F29" s="140">
        <v>0</v>
      </c>
      <c r="G29" s="112">
        <v>120</v>
      </c>
      <c r="H29" s="141">
        <f>G28+E29-F29-G29</f>
        <v>0</v>
      </c>
      <c r="I29" s="108">
        <f>J28</f>
        <v>4000</v>
      </c>
      <c r="J29" s="113">
        <f>I29+D29-C29</f>
        <v>0</v>
      </c>
      <c r="K29" s="135"/>
    </row>
    <row r="30" spans="2:11" ht="13.5" thickBot="1" x14ac:dyDescent="0.25">
      <c r="B30" s="78">
        <v>3</v>
      </c>
      <c r="C30" s="104">
        <v>24000</v>
      </c>
      <c r="D30" s="104">
        <f>G30*C25</f>
        <v>24000</v>
      </c>
      <c r="E30" s="139">
        <v>0</v>
      </c>
      <c r="F30" s="140">
        <v>0</v>
      </c>
      <c r="G30" s="112">
        <v>120</v>
      </c>
      <c r="H30" s="141">
        <f>G29+E30-F30-G30</f>
        <v>0</v>
      </c>
      <c r="I30" s="108">
        <f>J29</f>
        <v>0</v>
      </c>
      <c r="J30" s="117">
        <f>I30+D30-C30</f>
        <v>0</v>
      </c>
      <c r="K30" s="135"/>
    </row>
    <row r="31" spans="2:11" ht="13.5" thickBot="1" x14ac:dyDescent="0.25">
      <c r="B31" s="78">
        <v>4</v>
      </c>
      <c r="C31" s="104">
        <v>20000</v>
      </c>
      <c r="D31" s="104">
        <f>G31*C25</f>
        <v>23000</v>
      </c>
      <c r="E31" s="142">
        <v>0</v>
      </c>
      <c r="F31" s="143">
        <v>5.0000000000000142</v>
      </c>
      <c r="G31" s="116">
        <v>115</v>
      </c>
      <c r="H31" s="144">
        <f>G30+E31-F31-G31</f>
        <v>0</v>
      </c>
      <c r="I31" s="108">
        <f>J30</f>
        <v>0</v>
      </c>
      <c r="J31" s="119">
        <f>I31+D31-C31</f>
        <v>3000</v>
      </c>
      <c r="K31" s="135"/>
    </row>
    <row r="32" spans="2:11" x14ac:dyDescent="0.2">
      <c r="B32" s="76">
        <v>1</v>
      </c>
      <c r="C32" s="77"/>
      <c r="D32" s="77" t="s">
        <v>14</v>
      </c>
      <c r="E32" s="77">
        <f>SUM(E28:E31)</f>
        <v>55</v>
      </c>
      <c r="F32" s="77">
        <f>SUM(F28:F31)</f>
        <v>55.000000000000014</v>
      </c>
      <c r="G32" s="77"/>
      <c r="H32" s="77"/>
      <c r="I32" s="77" t="s">
        <v>12</v>
      </c>
      <c r="J32" s="77">
        <f>AVERAGE(I28:J31)</f>
        <v>1750</v>
      </c>
      <c r="K32" s="75"/>
    </row>
    <row r="33" spans="2:11" ht="13.5" thickBot="1" x14ac:dyDescent="0.25">
      <c r="B33" s="76"/>
      <c r="C33" s="77"/>
      <c r="D33" s="118" t="s">
        <v>11</v>
      </c>
      <c r="E33" s="79">
        <v>150</v>
      </c>
      <c r="F33" s="79">
        <v>250</v>
      </c>
      <c r="G33" s="77"/>
      <c r="H33" s="77"/>
      <c r="I33" s="118" t="s">
        <v>20</v>
      </c>
      <c r="J33" s="79">
        <v>9</v>
      </c>
      <c r="K33" s="75" t="s">
        <v>15</v>
      </c>
    </row>
    <row r="34" spans="2:11" ht="13.5" thickBot="1" x14ac:dyDescent="0.25">
      <c r="B34" s="134"/>
      <c r="C34" s="77"/>
      <c r="D34" s="118" t="s">
        <v>13</v>
      </c>
      <c r="E34" s="79">
        <f>E33*E32</f>
        <v>8250</v>
      </c>
      <c r="F34" s="79">
        <f>F33*F32</f>
        <v>13750.000000000004</v>
      </c>
      <c r="G34" s="77"/>
      <c r="H34" s="77"/>
      <c r="I34" s="118" t="s">
        <v>13</v>
      </c>
      <c r="J34" s="104">
        <f>J33*J32</f>
        <v>15750</v>
      </c>
      <c r="K34" s="119">
        <f>SUM(E34,F34,J34)</f>
        <v>37750</v>
      </c>
    </row>
    <row r="35" spans="2:11" x14ac:dyDescent="0.2">
      <c r="B35" s="134"/>
      <c r="C35" s="77"/>
      <c r="D35" s="74"/>
      <c r="E35" s="77" t="s">
        <v>21</v>
      </c>
      <c r="F35" s="120" t="s">
        <v>33</v>
      </c>
      <c r="G35" s="77"/>
      <c r="H35" s="77"/>
      <c r="I35" s="77"/>
      <c r="J35" s="120" t="s">
        <v>34</v>
      </c>
      <c r="K35" s="121" t="s">
        <v>35</v>
      </c>
    </row>
    <row r="36" spans="2:11" x14ac:dyDescent="0.2">
      <c r="B36" s="76"/>
      <c r="C36" s="122" t="s">
        <v>28</v>
      </c>
      <c r="D36" s="123"/>
      <c r="E36" s="123"/>
      <c r="F36" s="123"/>
      <c r="G36" s="123"/>
      <c r="H36" s="124" t="s">
        <v>31</v>
      </c>
      <c r="I36" s="123"/>
      <c r="J36" s="102"/>
      <c r="K36" s="133"/>
    </row>
    <row r="37" spans="2:11" x14ac:dyDescent="0.2">
      <c r="B37" s="145"/>
      <c r="C37" s="125" t="s">
        <v>29</v>
      </c>
      <c r="D37" s="77"/>
      <c r="E37" s="77"/>
      <c r="F37" s="77"/>
      <c r="G37" s="77"/>
      <c r="H37" s="87" t="s">
        <v>32</v>
      </c>
      <c r="I37" s="87"/>
      <c r="J37" s="126"/>
      <c r="K37" s="133"/>
    </row>
    <row r="38" spans="2:11" x14ac:dyDescent="0.2">
      <c r="B38" s="76"/>
      <c r="C38" s="127" t="s">
        <v>30</v>
      </c>
      <c r="D38" s="77"/>
      <c r="E38" s="77"/>
      <c r="F38" s="77"/>
      <c r="G38" s="77"/>
      <c r="H38" s="87" t="s">
        <v>23</v>
      </c>
      <c r="I38" s="87"/>
      <c r="J38" s="126"/>
      <c r="K38" s="133"/>
    </row>
    <row r="39" spans="2:11" x14ac:dyDescent="0.2">
      <c r="B39" s="134"/>
      <c r="C39" s="128"/>
      <c r="D39" s="83"/>
      <c r="E39" s="83"/>
      <c r="F39" s="83"/>
      <c r="G39" s="83"/>
      <c r="H39" s="129" t="s">
        <v>24</v>
      </c>
      <c r="I39" s="129"/>
      <c r="J39" s="130"/>
      <c r="K39" s="133"/>
    </row>
    <row r="40" spans="2:11" x14ac:dyDescent="0.2">
      <c r="B40" s="134"/>
      <c r="C40" s="74"/>
      <c r="D40" s="74"/>
      <c r="E40" s="74"/>
      <c r="F40" s="74"/>
      <c r="G40" s="74"/>
      <c r="H40" s="74"/>
      <c r="I40" s="74"/>
      <c r="J40" s="74"/>
      <c r="K40" s="133"/>
    </row>
    <row r="41" spans="2:11" x14ac:dyDescent="0.2">
      <c r="B41" s="134"/>
      <c r="C41" s="146" t="s">
        <v>22</v>
      </c>
      <c r="D41" s="147"/>
      <c r="E41" s="147"/>
      <c r="F41" s="148"/>
      <c r="G41" s="74"/>
      <c r="H41" s="74"/>
      <c r="I41" s="74"/>
      <c r="J41" s="74"/>
      <c r="K41" s="133"/>
    </row>
    <row r="42" spans="2:11" ht="13.5" thickBot="1" x14ac:dyDescent="0.25">
      <c r="B42" s="149"/>
      <c r="C42" s="154" t="s">
        <v>25</v>
      </c>
      <c r="D42" s="86"/>
      <c r="E42" s="86"/>
      <c r="F42" s="155"/>
      <c r="G42" s="86"/>
      <c r="H42" s="86"/>
      <c r="I42" s="86"/>
      <c r="J42" s="86"/>
      <c r="K42" s="150"/>
    </row>
  </sheetData>
  <phoneticPr fontId="0" type="noConversion"/>
  <pageMargins left="0.75" right="0.75" top="1" bottom="1" header="0.5" footer="0.5"/>
  <pageSetup scale="71" orientation="landscape" horizontalDpi="4294967294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39E9B-ED51-4327-80A9-E9E10DFF0054}">
  <dimension ref="A1:BX60"/>
  <sheetViews>
    <sheetView topLeftCell="A22" zoomScale="85" zoomScaleNormal="85" workbookViewId="0">
      <selection activeCell="A2" sqref="A2"/>
    </sheetView>
  </sheetViews>
  <sheetFormatPr defaultColWidth="9.140625" defaultRowHeight="12.75" x14ac:dyDescent="0.2"/>
  <cols>
    <col min="1" max="1" width="2.7109375" style="3" customWidth="1"/>
    <col min="2" max="14" width="10.7109375" style="2" customWidth="1"/>
    <col min="15" max="15" width="2.28515625" style="3" customWidth="1"/>
    <col min="16" max="17" width="2.7109375" style="3" customWidth="1"/>
    <col min="18" max="16384" width="9.140625" style="3"/>
  </cols>
  <sheetData>
    <row r="1" spans="1:15" x14ac:dyDescent="0.2">
      <c r="A1" s="1" t="s">
        <v>73</v>
      </c>
      <c r="O1" s="1"/>
    </row>
    <row r="2" spans="1:15" x14ac:dyDescent="0.2">
      <c r="A2" s="1"/>
      <c r="O2" s="1"/>
    </row>
    <row r="3" spans="1:15" ht="13.5" thickBot="1" x14ac:dyDescent="0.25">
      <c r="B3" s="4"/>
    </row>
    <row r="4" spans="1:15" x14ac:dyDescent="0.2">
      <c r="B4" s="5" t="s">
        <v>74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7"/>
    </row>
    <row r="5" spans="1:15" x14ac:dyDescent="0.2">
      <c r="B5" s="8" t="s">
        <v>6</v>
      </c>
      <c r="C5" s="9">
        <v>3000</v>
      </c>
      <c r="D5" s="9"/>
      <c r="E5" s="10" t="s">
        <v>75</v>
      </c>
      <c r="F5" s="9">
        <v>150</v>
      </c>
      <c r="G5" s="11"/>
      <c r="N5" s="12"/>
    </row>
    <row r="6" spans="1:15" x14ac:dyDescent="0.2">
      <c r="B6" s="13" t="s">
        <v>7</v>
      </c>
      <c r="C6" s="2">
        <v>3000</v>
      </c>
      <c r="E6" s="14" t="s">
        <v>76</v>
      </c>
      <c r="F6" s="2">
        <v>250</v>
      </c>
      <c r="G6" s="15"/>
      <c r="N6" s="12"/>
    </row>
    <row r="7" spans="1:15" x14ac:dyDescent="0.2">
      <c r="B7" s="16" t="s">
        <v>41</v>
      </c>
      <c r="C7" s="17">
        <v>200</v>
      </c>
      <c r="D7" s="18" t="s">
        <v>77</v>
      </c>
      <c r="E7" s="19" t="s">
        <v>78</v>
      </c>
      <c r="F7" s="17">
        <v>9</v>
      </c>
      <c r="G7" s="20" t="s">
        <v>79</v>
      </c>
      <c r="N7" s="12"/>
    </row>
    <row r="8" spans="1:15" x14ac:dyDescent="0.2">
      <c r="B8" s="21"/>
      <c r="E8" s="2" t="s">
        <v>80</v>
      </c>
      <c r="F8" s="2" t="s">
        <v>80</v>
      </c>
      <c r="G8" s="2" t="s">
        <v>80</v>
      </c>
      <c r="H8" s="2" t="s">
        <v>80</v>
      </c>
      <c r="I8" s="2" t="s">
        <v>81</v>
      </c>
      <c r="J8" s="2" t="s">
        <v>81</v>
      </c>
      <c r="K8" s="2" t="s">
        <v>81</v>
      </c>
      <c r="L8" s="2" t="s">
        <v>81</v>
      </c>
      <c r="M8" s="2" t="s">
        <v>81</v>
      </c>
      <c r="N8" s="12"/>
    </row>
    <row r="9" spans="1:15" x14ac:dyDescent="0.2">
      <c r="B9" s="21" t="s">
        <v>82</v>
      </c>
      <c r="C9" s="2" t="s">
        <v>83</v>
      </c>
      <c r="D9" s="2" t="s">
        <v>3</v>
      </c>
      <c r="E9" s="2" t="s">
        <v>9</v>
      </c>
      <c r="F9" s="2" t="s">
        <v>10</v>
      </c>
      <c r="G9" s="2" t="s">
        <v>4</v>
      </c>
      <c r="H9" s="2" t="s">
        <v>17</v>
      </c>
      <c r="I9" s="2" t="s">
        <v>5</v>
      </c>
      <c r="J9" s="2" t="s">
        <v>16</v>
      </c>
      <c r="K9" s="2" t="s">
        <v>84</v>
      </c>
      <c r="L9" s="2" t="s">
        <v>45</v>
      </c>
      <c r="M9" s="2" t="s">
        <v>46</v>
      </c>
      <c r="N9" s="12"/>
    </row>
    <row r="10" spans="1:15" x14ac:dyDescent="0.2">
      <c r="B10" s="22">
        <v>1</v>
      </c>
      <c r="C10" s="9">
        <v>12000</v>
      </c>
      <c r="D10" s="9">
        <f>AVERAGE(C10:C13)</f>
        <v>21000</v>
      </c>
      <c r="E10" s="9">
        <f>IF(G10&gt;G13,G10-G13,0)</f>
        <v>0</v>
      </c>
      <c r="F10" s="9">
        <f>IF(G13&gt;G10,G13-G10,0)</f>
        <v>0</v>
      </c>
      <c r="G10" s="9">
        <f>D10/C7</f>
        <v>105</v>
      </c>
      <c r="H10" s="9">
        <f>G13+E10-F10-G10</f>
        <v>0</v>
      </c>
      <c r="I10" s="9">
        <f>C5</f>
        <v>3000</v>
      </c>
      <c r="J10" s="9">
        <f>I10+D10-C10</f>
        <v>12000</v>
      </c>
      <c r="K10" s="9">
        <f>AVERAGE(I10:J10)</f>
        <v>7500</v>
      </c>
      <c r="L10" s="9">
        <f>J15/4</f>
        <v>2.25</v>
      </c>
      <c r="M10" s="11">
        <f>L10*K10</f>
        <v>16875</v>
      </c>
      <c r="N10" s="12"/>
    </row>
    <row r="11" spans="1:15" x14ac:dyDescent="0.2">
      <c r="B11" s="21">
        <v>2</v>
      </c>
      <c r="C11" s="2">
        <v>28000</v>
      </c>
      <c r="D11" s="2">
        <f>D10</f>
        <v>21000</v>
      </c>
      <c r="E11" s="2">
        <f>IF(G11&gt;G10,G11-G10,0)</f>
        <v>0</v>
      </c>
      <c r="F11" s="2">
        <f>IF(G10&gt;G11,G10-G11,0)</f>
        <v>0</v>
      </c>
      <c r="G11" s="2">
        <f>D11/C7</f>
        <v>105</v>
      </c>
      <c r="H11" s="2">
        <f>G10+E11-F11-G11</f>
        <v>0</v>
      </c>
      <c r="I11" s="2">
        <f>J10</f>
        <v>12000</v>
      </c>
      <c r="J11" s="2">
        <f t="shared" ref="J11:J13" si="0">I11+D11-C11</f>
        <v>5000</v>
      </c>
      <c r="K11" s="2">
        <f t="shared" ref="K11:K13" si="1">AVERAGE(I11:J11)</f>
        <v>8500</v>
      </c>
      <c r="L11" s="2">
        <f>L10</f>
        <v>2.25</v>
      </c>
      <c r="M11" s="15">
        <f t="shared" ref="M11:M13" si="2">L11*K11</f>
        <v>19125</v>
      </c>
      <c r="N11" s="12"/>
    </row>
    <row r="12" spans="1:15" x14ac:dyDescent="0.2">
      <c r="B12" s="21">
        <v>3</v>
      </c>
      <c r="C12" s="2">
        <v>24000</v>
      </c>
      <c r="D12" s="2">
        <f>D11</f>
        <v>21000</v>
      </c>
      <c r="E12" s="2">
        <f t="shared" ref="E12:E13" si="3">IF(G12&gt;G11,G12-G11,0)</f>
        <v>0</v>
      </c>
      <c r="F12" s="2">
        <f t="shared" ref="F12:F13" si="4">IF(G11&gt;G12,G11-G12,0)</f>
        <v>0</v>
      </c>
      <c r="G12" s="2">
        <f>D12/C7</f>
        <v>105</v>
      </c>
      <c r="H12" s="2">
        <f t="shared" ref="H12:H13" si="5">G11+E12-F12-G12</f>
        <v>0</v>
      </c>
      <c r="I12" s="2">
        <f t="shared" ref="I12:I13" si="6">J11</f>
        <v>5000</v>
      </c>
      <c r="J12" s="2">
        <f t="shared" si="0"/>
        <v>2000</v>
      </c>
      <c r="K12" s="2">
        <f t="shared" si="1"/>
        <v>3500</v>
      </c>
      <c r="L12" s="2">
        <f>L11</f>
        <v>2.25</v>
      </c>
      <c r="M12" s="15">
        <f t="shared" si="2"/>
        <v>7875</v>
      </c>
      <c r="N12" s="12"/>
    </row>
    <row r="13" spans="1:15" ht="13.5" thickBot="1" x14ac:dyDescent="0.25">
      <c r="B13" s="23">
        <v>4</v>
      </c>
      <c r="C13" s="17">
        <v>20000</v>
      </c>
      <c r="D13" s="17">
        <f>D12</f>
        <v>21000</v>
      </c>
      <c r="E13" s="17">
        <f t="shared" si="3"/>
        <v>0</v>
      </c>
      <c r="F13" s="17">
        <f t="shared" si="4"/>
        <v>0</v>
      </c>
      <c r="G13" s="17">
        <f>D13/C7</f>
        <v>105</v>
      </c>
      <c r="H13" s="17">
        <f t="shared" si="5"/>
        <v>0</v>
      </c>
      <c r="I13" s="17">
        <f t="shared" si="6"/>
        <v>2000</v>
      </c>
      <c r="J13" s="17">
        <f t="shared" si="0"/>
        <v>3000</v>
      </c>
      <c r="K13" s="17">
        <f t="shared" si="1"/>
        <v>2500</v>
      </c>
      <c r="L13" s="17">
        <f>L12</f>
        <v>2.25</v>
      </c>
      <c r="M13" s="24">
        <f t="shared" si="2"/>
        <v>5625</v>
      </c>
      <c r="N13" s="12"/>
    </row>
    <row r="14" spans="1:15" x14ac:dyDescent="0.2">
      <c r="B14" s="21" t="s">
        <v>14</v>
      </c>
      <c r="C14" s="2">
        <f>SUM(C10:C13)</f>
        <v>84000</v>
      </c>
      <c r="D14" s="2">
        <f>SUM(D10:D13)</f>
        <v>84000</v>
      </c>
      <c r="E14" s="2">
        <f t="shared" ref="E14:G14" si="7">SUM(E10:E13)</f>
        <v>0</v>
      </c>
      <c r="F14" s="2">
        <f t="shared" si="7"/>
        <v>0</v>
      </c>
      <c r="G14" s="2">
        <f t="shared" si="7"/>
        <v>420</v>
      </c>
      <c r="I14" s="14" t="s">
        <v>12</v>
      </c>
      <c r="J14" s="2">
        <f>AVERAGE(I10:J13)</f>
        <v>5500</v>
      </c>
      <c r="L14" s="14" t="s">
        <v>14</v>
      </c>
      <c r="M14" s="2">
        <f>SUM(M10:M13)</f>
        <v>49500</v>
      </c>
      <c r="N14" s="25" t="s">
        <v>15</v>
      </c>
    </row>
    <row r="15" spans="1:15" x14ac:dyDescent="0.2">
      <c r="B15" s="21"/>
      <c r="D15" s="26" t="s">
        <v>20</v>
      </c>
      <c r="E15" s="9">
        <f>F5</f>
        <v>150</v>
      </c>
      <c r="F15" s="9">
        <f>F6</f>
        <v>250</v>
      </c>
      <c r="G15" s="9"/>
      <c r="H15" s="9"/>
      <c r="I15" s="10" t="s">
        <v>20</v>
      </c>
      <c r="J15" s="11">
        <f>F7</f>
        <v>9</v>
      </c>
      <c r="N15" s="27" t="s">
        <v>85</v>
      </c>
    </row>
    <row r="16" spans="1:15" ht="13.5" thickBot="1" x14ac:dyDescent="0.25">
      <c r="B16" s="28"/>
      <c r="C16" s="29"/>
      <c r="D16" s="30" t="s">
        <v>13</v>
      </c>
      <c r="E16" s="29">
        <f>E14*E15</f>
        <v>0</v>
      </c>
      <c r="F16" s="29">
        <f>F14*F15</f>
        <v>0</v>
      </c>
      <c r="G16" s="29"/>
      <c r="H16" s="29"/>
      <c r="I16" s="31" t="s">
        <v>13</v>
      </c>
      <c r="J16" s="32">
        <f>J14*J15</f>
        <v>49500</v>
      </c>
      <c r="K16" s="29"/>
      <c r="L16" s="29"/>
      <c r="M16" s="29"/>
      <c r="N16" s="33">
        <f>J16+F16+E16</f>
        <v>49500</v>
      </c>
    </row>
    <row r="17" spans="2:14" ht="13.5" thickBot="1" x14ac:dyDescent="0.25"/>
    <row r="18" spans="2:14" x14ac:dyDescent="0.2">
      <c r="B18" s="5" t="s">
        <v>86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2:14" x14ac:dyDescent="0.2">
      <c r="B19" s="8" t="s">
        <v>6</v>
      </c>
      <c r="C19" s="9">
        <f>C5</f>
        <v>3000</v>
      </c>
      <c r="D19" s="9"/>
      <c r="E19" s="10" t="s">
        <v>75</v>
      </c>
      <c r="F19" s="9">
        <f>F5</f>
        <v>150</v>
      </c>
      <c r="G19" s="11"/>
      <c r="N19" s="12"/>
    </row>
    <row r="20" spans="2:14" x14ac:dyDescent="0.2">
      <c r="B20" s="13" t="s">
        <v>7</v>
      </c>
      <c r="C20" s="2">
        <f>C6</f>
        <v>3000</v>
      </c>
      <c r="E20" s="14" t="s">
        <v>76</v>
      </c>
      <c r="F20" s="2">
        <f>F6</f>
        <v>250</v>
      </c>
      <c r="G20" s="15"/>
      <c r="N20" s="12"/>
    </row>
    <row r="21" spans="2:14" x14ac:dyDescent="0.2">
      <c r="B21" s="16" t="s">
        <v>41</v>
      </c>
      <c r="C21" s="17">
        <f>C7</f>
        <v>200</v>
      </c>
      <c r="D21" s="18" t="s">
        <v>77</v>
      </c>
      <c r="E21" s="19" t="s">
        <v>78</v>
      </c>
      <c r="F21" s="17">
        <f>F7</f>
        <v>9</v>
      </c>
      <c r="G21" s="20" t="s">
        <v>79</v>
      </c>
      <c r="N21" s="12"/>
    </row>
    <row r="22" spans="2:14" x14ac:dyDescent="0.2">
      <c r="B22" s="21"/>
      <c r="E22" s="2" t="s">
        <v>80</v>
      </c>
      <c r="F22" s="2" t="s">
        <v>80</v>
      </c>
      <c r="G22" s="2" t="s">
        <v>80</v>
      </c>
      <c r="H22" s="2" t="s">
        <v>80</v>
      </c>
      <c r="I22" s="2" t="s">
        <v>81</v>
      </c>
      <c r="J22" s="2" t="s">
        <v>81</v>
      </c>
      <c r="K22" s="2" t="s">
        <v>81</v>
      </c>
      <c r="L22" s="2" t="s">
        <v>81</v>
      </c>
      <c r="M22" s="2" t="s">
        <v>81</v>
      </c>
      <c r="N22" s="12"/>
    </row>
    <row r="23" spans="2:14" x14ac:dyDescent="0.2">
      <c r="B23" s="21" t="s">
        <v>82</v>
      </c>
      <c r="C23" s="2" t="s">
        <v>83</v>
      </c>
      <c r="D23" s="2" t="s">
        <v>3</v>
      </c>
      <c r="E23" s="2" t="s">
        <v>9</v>
      </c>
      <c r="F23" s="2" t="s">
        <v>10</v>
      </c>
      <c r="G23" s="2" t="s">
        <v>4</v>
      </c>
      <c r="H23" s="2" t="s">
        <v>17</v>
      </c>
      <c r="I23" s="2" t="s">
        <v>5</v>
      </c>
      <c r="J23" s="2" t="s">
        <v>16</v>
      </c>
      <c r="K23" s="2" t="s">
        <v>84</v>
      </c>
      <c r="L23" s="2" t="s">
        <v>45</v>
      </c>
      <c r="M23" s="2" t="s">
        <v>46</v>
      </c>
      <c r="N23" s="12"/>
    </row>
    <row r="24" spans="2:14" x14ac:dyDescent="0.2">
      <c r="B24" s="22">
        <v>1</v>
      </c>
      <c r="C24" s="9">
        <f>C10</f>
        <v>12000</v>
      </c>
      <c r="D24" s="9">
        <f>C24</f>
        <v>12000</v>
      </c>
      <c r="E24" s="9">
        <f>IF(G24&gt;G27,G24-G27,0)</f>
        <v>0</v>
      </c>
      <c r="F24" s="9">
        <f>IF(G27&gt;G24,G27-G24,0)</f>
        <v>40</v>
      </c>
      <c r="G24" s="9">
        <f>D24/C21</f>
        <v>60</v>
      </c>
      <c r="H24" s="9">
        <f>G27+E24-F24-G24</f>
        <v>0</v>
      </c>
      <c r="I24" s="9">
        <f>C19</f>
        <v>3000</v>
      </c>
      <c r="J24" s="9">
        <f>I24+D24-C24</f>
        <v>3000</v>
      </c>
      <c r="K24" s="9">
        <f>AVERAGE(I24:J24)</f>
        <v>3000</v>
      </c>
      <c r="L24" s="9">
        <f>J29/4</f>
        <v>2.25</v>
      </c>
      <c r="M24" s="11">
        <f>L24*K24</f>
        <v>6750</v>
      </c>
      <c r="N24" s="12"/>
    </row>
    <row r="25" spans="2:14" x14ac:dyDescent="0.2">
      <c r="B25" s="21">
        <v>2</v>
      </c>
      <c r="C25" s="2">
        <f>C11</f>
        <v>28000</v>
      </c>
      <c r="D25" s="2">
        <f t="shared" ref="D25:D27" si="8">C25</f>
        <v>28000</v>
      </c>
      <c r="E25" s="2">
        <f>IF(G25&gt;G24,G25-G24,0)</f>
        <v>80</v>
      </c>
      <c r="F25" s="2">
        <f>IF(G24&gt;G25,G24-G25,0)</f>
        <v>0</v>
      </c>
      <c r="G25" s="2">
        <f>D25/C21</f>
        <v>140</v>
      </c>
      <c r="H25" s="2">
        <f>G24+E25-F25-G25</f>
        <v>0</v>
      </c>
      <c r="I25" s="2">
        <f>J24</f>
        <v>3000</v>
      </c>
      <c r="J25" s="2">
        <f t="shared" ref="J25:J27" si="9">I25+D25-C25</f>
        <v>3000</v>
      </c>
      <c r="K25" s="2">
        <f t="shared" ref="K25:K27" si="10">AVERAGE(I25:J25)</f>
        <v>3000</v>
      </c>
      <c r="L25" s="2">
        <f>L24</f>
        <v>2.25</v>
      </c>
      <c r="M25" s="15">
        <f t="shared" ref="M25:M27" si="11">L25*K25</f>
        <v>6750</v>
      </c>
      <c r="N25" s="12"/>
    </row>
    <row r="26" spans="2:14" x14ac:dyDescent="0.2">
      <c r="B26" s="21">
        <v>3</v>
      </c>
      <c r="C26" s="2">
        <f>C12</f>
        <v>24000</v>
      </c>
      <c r="D26" s="2">
        <f t="shared" si="8"/>
        <v>24000</v>
      </c>
      <c r="E26" s="2">
        <f t="shared" ref="E26:E27" si="12">IF(G26&gt;G25,G26-G25,0)</f>
        <v>0</v>
      </c>
      <c r="F26" s="2">
        <f t="shared" ref="F26:F27" si="13">IF(G25&gt;G26,G25-G26,0)</f>
        <v>20</v>
      </c>
      <c r="G26" s="2">
        <f>D26/C21</f>
        <v>120</v>
      </c>
      <c r="H26" s="2">
        <f t="shared" ref="H26:H27" si="14">G25+E26-F26-G26</f>
        <v>0</v>
      </c>
      <c r="I26" s="2">
        <f t="shared" ref="I26:I27" si="15">J25</f>
        <v>3000</v>
      </c>
      <c r="J26" s="2">
        <f t="shared" si="9"/>
        <v>3000</v>
      </c>
      <c r="K26" s="2">
        <f t="shared" si="10"/>
        <v>3000</v>
      </c>
      <c r="L26" s="2">
        <f>L25</f>
        <v>2.25</v>
      </c>
      <c r="M26" s="15">
        <f t="shared" si="11"/>
        <v>6750</v>
      </c>
      <c r="N26" s="12"/>
    </row>
    <row r="27" spans="2:14" ht="13.5" thickBot="1" x14ac:dyDescent="0.25">
      <c r="B27" s="23">
        <v>4</v>
      </c>
      <c r="C27" s="17">
        <f>C13</f>
        <v>20000</v>
      </c>
      <c r="D27" s="17">
        <f t="shared" si="8"/>
        <v>20000</v>
      </c>
      <c r="E27" s="17">
        <f t="shared" si="12"/>
        <v>0</v>
      </c>
      <c r="F27" s="17">
        <f t="shared" si="13"/>
        <v>20</v>
      </c>
      <c r="G27" s="17">
        <f>D27/C21</f>
        <v>100</v>
      </c>
      <c r="H27" s="17">
        <f t="shared" si="14"/>
        <v>0</v>
      </c>
      <c r="I27" s="17">
        <f t="shared" si="15"/>
        <v>3000</v>
      </c>
      <c r="J27" s="17">
        <f t="shared" si="9"/>
        <v>3000</v>
      </c>
      <c r="K27" s="17">
        <f t="shared" si="10"/>
        <v>3000</v>
      </c>
      <c r="L27" s="17">
        <f>L26</f>
        <v>2.25</v>
      </c>
      <c r="M27" s="24">
        <f t="shared" si="11"/>
        <v>6750</v>
      </c>
      <c r="N27" s="12"/>
    </row>
    <row r="28" spans="2:14" x14ac:dyDescent="0.2">
      <c r="B28" s="21" t="s">
        <v>14</v>
      </c>
      <c r="C28" s="2">
        <f>SUM(C24:C27)</f>
        <v>84000</v>
      </c>
      <c r="D28" s="2">
        <f>SUM(D24:D27)</f>
        <v>84000</v>
      </c>
      <c r="E28" s="2">
        <f t="shared" ref="E28:G28" si="16">SUM(E24:E27)</f>
        <v>80</v>
      </c>
      <c r="F28" s="2">
        <f t="shared" si="16"/>
        <v>80</v>
      </c>
      <c r="G28" s="2">
        <f t="shared" si="16"/>
        <v>420</v>
      </c>
      <c r="I28" s="14" t="s">
        <v>12</v>
      </c>
      <c r="J28" s="2">
        <f>AVERAGE(I24:J27)</f>
        <v>3000</v>
      </c>
      <c r="L28" s="14" t="s">
        <v>14</v>
      </c>
      <c r="M28" s="2">
        <f>SUM(M24:M27)</f>
        <v>27000</v>
      </c>
      <c r="N28" s="25" t="s">
        <v>15</v>
      </c>
    </row>
    <row r="29" spans="2:14" x14ac:dyDescent="0.2">
      <c r="B29" s="21"/>
      <c r="D29" s="26" t="s">
        <v>20</v>
      </c>
      <c r="E29" s="9">
        <f>F19</f>
        <v>150</v>
      </c>
      <c r="F29" s="9">
        <f>F20</f>
        <v>250</v>
      </c>
      <c r="G29" s="9"/>
      <c r="H29" s="9"/>
      <c r="I29" s="10" t="s">
        <v>20</v>
      </c>
      <c r="J29" s="11">
        <f>F21</f>
        <v>9</v>
      </c>
      <c r="N29" s="27" t="s">
        <v>85</v>
      </c>
    </row>
    <row r="30" spans="2:14" ht="13.5" thickBot="1" x14ac:dyDescent="0.25">
      <c r="B30" s="28"/>
      <c r="C30" s="29"/>
      <c r="D30" s="30" t="s">
        <v>13</v>
      </c>
      <c r="E30" s="29">
        <f>E28*E29</f>
        <v>12000</v>
      </c>
      <c r="F30" s="29">
        <f>F28*F29</f>
        <v>20000</v>
      </c>
      <c r="G30" s="29"/>
      <c r="H30" s="29"/>
      <c r="I30" s="31" t="s">
        <v>13</v>
      </c>
      <c r="J30" s="32">
        <f>J28*J29</f>
        <v>27000</v>
      </c>
      <c r="K30" s="29"/>
      <c r="L30" s="29"/>
      <c r="M30" s="29"/>
      <c r="N30" s="33">
        <f>J30+F30+E30</f>
        <v>59000</v>
      </c>
    </row>
    <row r="31" spans="2:14" ht="13.5" thickBot="1" x14ac:dyDescent="0.25"/>
    <row r="32" spans="2:14" x14ac:dyDescent="0.2">
      <c r="B32" s="5" t="s">
        <v>87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7"/>
    </row>
    <row r="33" spans="1:76" x14ac:dyDescent="0.2">
      <c r="B33" s="8" t="s">
        <v>6</v>
      </c>
      <c r="C33" s="9">
        <f>C5</f>
        <v>3000</v>
      </c>
      <c r="D33" s="9"/>
      <c r="E33" s="10" t="s">
        <v>75</v>
      </c>
      <c r="F33" s="9">
        <f>F5</f>
        <v>150</v>
      </c>
      <c r="G33" s="11"/>
      <c r="N33" s="12"/>
    </row>
    <row r="34" spans="1:76" x14ac:dyDescent="0.2">
      <c r="B34" s="13" t="s">
        <v>7</v>
      </c>
      <c r="C34" s="2">
        <v>3000</v>
      </c>
      <c r="E34" s="14" t="s">
        <v>76</v>
      </c>
      <c r="F34" s="2">
        <f>F6</f>
        <v>250</v>
      </c>
      <c r="G34" s="15"/>
      <c r="N34" s="12"/>
    </row>
    <row r="35" spans="1:76" x14ac:dyDescent="0.2">
      <c r="B35" s="16" t="s">
        <v>41</v>
      </c>
      <c r="C35" s="17">
        <f>C7</f>
        <v>200</v>
      </c>
      <c r="D35" s="18" t="s">
        <v>77</v>
      </c>
      <c r="E35" s="19" t="s">
        <v>78</v>
      </c>
      <c r="F35" s="17">
        <f>F7</f>
        <v>9</v>
      </c>
      <c r="G35" s="20" t="s">
        <v>79</v>
      </c>
      <c r="N35" s="12"/>
    </row>
    <row r="36" spans="1:76" x14ac:dyDescent="0.2">
      <c r="B36" s="21"/>
      <c r="E36" s="2" t="s">
        <v>80</v>
      </c>
      <c r="F36" s="2" t="s">
        <v>80</v>
      </c>
      <c r="G36" s="2" t="s">
        <v>80</v>
      </c>
      <c r="H36" s="2" t="s">
        <v>80</v>
      </c>
      <c r="I36" s="2" t="s">
        <v>81</v>
      </c>
      <c r="J36" s="2" t="s">
        <v>81</v>
      </c>
      <c r="K36" s="2" t="s">
        <v>81</v>
      </c>
      <c r="L36" s="2" t="s">
        <v>81</v>
      </c>
      <c r="M36" s="2" t="s">
        <v>81</v>
      </c>
      <c r="N36" s="12"/>
    </row>
    <row r="37" spans="1:76" x14ac:dyDescent="0.2">
      <c r="B37" s="21" t="s">
        <v>82</v>
      </c>
      <c r="C37" s="2" t="s">
        <v>83</v>
      </c>
      <c r="D37" s="2" t="s">
        <v>3</v>
      </c>
      <c r="E37" s="2" t="s">
        <v>9</v>
      </c>
      <c r="F37" s="2" t="s">
        <v>10</v>
      </c>
      <c r="G37" s="2" t="s">
        <v>4</v>
      </c>
      <c r="H37" s="2" t="s">
        <v>17</v>
      </c>
      <c r="I37" s="2" t="s">
        <v>5</v>
      </c>
      <c r="J37" s="2" t="s">
        <v>16</v>
      </c>
      <c r="K37" s="2" t="s">
        <v>84</v>
      </c>
      <c r="L37" s="2" t="s">
        <v>45</v>
      </c>
      <c r="M37" s="2" t="s">
        <v>46</v>
      </c>
      <c r="N37" s="12"/>
    </row>
    <row r="38" spans="1:76" x14ac:dyDescent="0.2">
      <c r="B38" s="22">
        <v>1</v>
      </c>
      <c r="C38" s="9">
        <f>C24</f>
        <v>12000</v>
      </c>
      <c r="D38" s="9">
        <v>19000</v>
      </c>
      <c r="E38" s="9">
        <f>IF(G38&gt;G41,G38-G41,0)</f>
        <v>0</v>
      </c>
      <c r="F38" s="9">
        <f>IF(G41&gt;G38,G41-G38,0)</f>
        <v>20</v>
      </c>
      <c r="G38" s="9">
        <f>D38/C35</f>
        <v>95</v>
      </c>
      <c r="H38" s="9">
        <f>G41+E38-F38-G38</f>
        <v>0</v>
      </c>
      <c r="I38" s="9">
        <f>C33</f>
        <v>3000</v>
      </c>
      <c r="J38" s="9">
        <f>I38+D38-C38</f>
        <v>10000</v>
      </c>
      <c r="K38" s="9">
        <f>AVERAGE(I38:J38)</f>
        <v>6500</v>
      </c>
      <c r="L38" s="9">
        <f>J43/4</f>
        <v>2.25</v>
      </c>
      <c r="M38" s="11">
        <f>L38*K38</f>
        <v>14625</v>
      </c>
      <c r="N38" s="12"/>
    </row>
    <row r="39" spans="1:76" x14ac:dyDescent="0.2">
      <c r="B39" s="21">
        <v>2</v>
      </c>
      <c r="C39" s="2">
        <f>C25</f>
        <v>28000</v>
      </c>
      <c r="D39" s="2">
        <v>19000</v>
      </c>
      <c r="E39" s="2">
        <f>IF(G39&gt;G38,G39-G38,0)</f>
        <v>0</v>
      </c>
      <c r="F39" s="2">
        <f>IF(G38&gt;G39,G38-G39,0)</f>
        <v>0</v>
      </c>
      <c r="G39" s="2">
        <f>D39/C35</f>
        <v>95</v>
      </c>
      <c r="H39" s="2">
        <f>G38+E39-F39-G39</f>
        <v>0</v>
      </c>
      <c r="I39" s="2">
        <f>J38</f>
        <v>10000</v>
      </c>
      <c r="J39" s="2">
        <f>I39+D39-C39</f>
        <v>1000</v>
      </c>
      <c r="K39" s="2">
        <f>AVERAGE(I39:J39)</f>
        <v>5500</v>
      </c>
      <c r="L39" s="2">
        <f>L38</f>
        <v>2.25</v>
      </c>
      <c r="M39" s="15">
        <f>L39*K39</f>
        <v>12375</v>
      </c>
      <c r="N39" s="12"/>
    </row>
    <row r="40" spans="1:76" x14ac:dyDescent="0.2">
      <c r="B40" s="21">
        <v>3</v>
      </c>
      <c r="C40" s="2">
        <f>C26</f>
        <v>24000</v>
      </c>
      <c r="D40" s="2">
        <v>23000</v>
      </c>
      <c r="E40" s="2">
        <f>IF(G40&gt;G39,G40-G39,0)</f>
        <v>20</v>
      </c>
      <c r="F40" s="2">
        <f>IF(G39&gt;G40,G39-G40,0)</f>
        <v>0</v>
      </c>
      <c r="G40" s="2">
        <f>D40/C35</f>
        <v>115</v>
      </c>
      <c r="H40" s="2">
        <f>G39+E40-F40-G40</f>
        <v>0</v>
      </c>
      <c r="I40" s="2">
        <f>J39</f>
        <v>1000</v>
      </c>
      <c r="J40" s="2">
        <f>I40+D40-C40</f>
        <v>0</v>
      </c>
      <c r="K40" s="2">
        <f>AVERAGE(I40:J40)</f>
        <v>500</v>
      </c>
      <c r="L40" s="2">
        <f>L39</f>
        <v>2.25</v>
      </c>
      <c r="M40" s="15">
        <f>L40*K40</f>
        <v>1125</v>
      </c>
      <c r="N40" s="12"/>
    </row>
    <row r="41" spans="1:76" ht="13.5" thickBot="1" x14ac:dyDescent="0.25">
      <c r="B41" s="23">
        <v>4</v>
      </c>
      <c r="C41" s="17">
        <f>C27</f>
        <v>20000</v>
      </c>
      <c r="D41" s="17">
        <v>23000</v>
      </c>
      <c r="E41" s="17">
        <f>IF(G41&gt;G40,G41-G40,0)</f>
        <v>0</v>
      </c>
      <c r="F41" s="17">
        <f>IF(G40&gt;G41,G40-G41,0)</f>
        <v>0</v>
      </c>
      <c r="G41" s="17">
        <f>D41/C35</f>
        <v>115</v>
      </c>
      <c r="H41" s="17">
        <f>G40+E41-F41-G41</f>
        <v>0</v>
      </c>
      <c r="I41" s="17">
        <f>J40</f>
        <v>0</v>
      </c>
      <c r="J41" s="17">
        <f>I41+D41-C41</f>
        <v>3000</v>
      </c>
      <c r="K41" s="17">
        <f>AVERAGE(I41:J41)</f>
        <v>1500</v>
      </c>
      <c r="L41" s="17">
        <f>L40</f>
        <v>2.25</v>
      </c>
      <c r="M41" s="24">
        <f>L41*K41</f>
        <v>3375</v>
      </c>
      <c r="N41" s="12"/>
    </row>
    <row r="42" spans="1:76" x14ac:dyDescent="0.2">
      <c r="B42" s="21" t="s">
        <v>14</v>
      </c>
      <c r="C42" s="2">
        <f>SUM(C38:C41)</f>
        <v>84000</v>
      </c>
      <c r="D42" s="2">
        <f>SUM(D38:D41)</f>
        <v>84000</v>
      </c>
      <c r="E42" s="2">
        <f>SUM(E38:E41)</f>
        <v>20</v>
      </c>
      <c r="F42" s="2">
        <f>SUM(F38:F41)</f>
        <v>20</v>
      </c>
      <c r="G42" s="2">
        <f>SUM(G38:G41)</f>
        <v>420</v>
      </c>
      <c r="I42" s="14" t="s">
        <v>12</v>
      </c>
      <c r="J42" s="2">
        <f>AVERAGE(I38:J41)</f>
        <v>3500</v>
      </c>
      <c r="L42" s="14" t="s">
        <v>14</v>
      </c>
      <c r="M42" s="2">
        <f>SUM(M38:M41)</f>
        <v>31500</v>
      </c>
      <c r="N42" s="25" t="s">
        <v>15</v>
      </c>
    </row>
    <row r="43" spans="1:76" x14ac:dyDescent="0.2">
      <c r="B43" s="21"/>
      <c r="D43" s="26" t="s">
        <v>20</v>
      </c>
      <c r="E43" s="9">
        <f>F33</f>
        <v>150</v>
      </c>
      <c r="F43" s="9">
        <f>F34</f>
        <v>250</v>
      </c>
      <c r="G43" s="9"/>
      <c r="H43" s="9"/>
      <c r="I43" s="10" t="s">
        <v>20</v>
      </c>
      <c r="J43" s="11">
        <f>F35</f>
        <v>9</v>
      </c>
      <c r="N43" s="27" t="s">
        <v>85</v>
      </c>
    </row>
    <row r="44" spans="1:76" ht="13.5" thickBot="1" x14ac:dyDescent="0.25">
      <c r="B44" s="28"/>
      <c r="C44" s="29"/>
      <c r="D44" s="30" t="s">
        <v>13</v>
      </c>
      <c r="E44" s="29">
        <f>E42*E43</f>
        <v>3000</v>
      </c>
      <c r="F44" s="29">
        <f>F42*F43</f>
        <v>5000</v>
      </c>
      <c r="G44" s="29"/>
      <c r="H44" s="29"/>
      <c r="I44" s="31" t="s">
        <v>13</v>
      </c>
      <c r="J44" s="32">
        <f>J42*J43</f>
        <v>31500</v>
      </c>
      <c r="K44" s="29"/>
      <c r="L44" s="29"/>
      <c r="M44" s="29"/>
      <c r="N44" s="33">
        <f>J44+F44+E44</f>
        <v>39500</v>
      </c>
    </row>
    <row r="46" spans="1:76" ht="13.5" thickBot="1" x14ac:dyDescent="0.25">
      <c r="B46" s="4" t="s">
        <v>88</v>
      </c>
    </row>
    <row r="47" spans="1:76" x14ac:dyDescent="0.2">
      <c r="B47" s="34" t="s">
        <v>6</v>
      </c>
      <c r="C47" s="6">
        <f>C5</f>
        <v>3000</v>
      </c>
      <c r="D47" s="6"/>
      <c r="E47" s="35" t="s">
        <v>75</v>
      </c>
      <c r="F47" s="6">
        <f>F5</f>
        <v>150</v>
      </c>
      <c r="G47" s="36"/>
      <c r="H47" s="6"/>
      <c r="I47" s="6"/>
      <c r="J47" s="6"/>
      <c r="K47" s="6"/>
      <c r="L47" s="6"/>
      <c r="M47" s="6"/>
      <c r="N47" s="7"/>
    </row>
    <row r="48" spans="1:76" s="38" customFormat="1" x14ac:dyDescent="0.2">
      <c r="A48" s="3"/>
      <c r="B48" s="21" t="s">
        <v>7</v>
      </c>
      <c r="C48" s="2">
        <f>C6</f>
        <v>3000</v>
      </c>
      <c r="D48" s="2"/>
      <c r="E48" s="37" t="s">
        <v>76</v>
      </c>
      <c r="F48" s="2">
        <f>F6</f>
        <v>250</v>
      </c>
      <c r="G48" s="15"/>
      <c r="H48" s="2"/>
      <c r="I48" s="2"/>
      <c r="J48" s="2"/>
      <c r="K48" s="2"/>
      <c r="L48" s="2"/>
      <c r="M48" s="2"/>
      <c r="N48" s="12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</row>
    <row r="49" spans="1:76" s="38" customFormat="1" x14ac:dyDescent="0.2">
      <c r="A49" s="3"/>
      <c r="B49" s="23" t="s">
        <v>41</v>
      </c>
      <c r="C49" s="17">
        <f>C7</f>
        <v>200</v>
      </c>
      <c r="D49" s="39" t="s">
        <v>77</v>
      </c>
      <c r="E49" s="37" t="s">
        <v>78</v>
      </c>
      <c r="F49" s="2">
        <f>F7</f>
        <v>9</v>
      </c>
      <c r="G49" s="20" t="s">
        <v>79</v>
      </c>
      <c r="H49" s="2"/>
      <c r="I49" s="2"/>
      <c r="J49" s="2"/>
      <c r="K49" s="2"/>
      <c r="L49" s="2"/>
      <c r="M49" s="2"/>
      <c r="N49" s="12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</row>
    <row r="50" spans="1:76" s="38" customFormat="1" x14ac:dyDescent="0.2">
      <c r="A50" s="3"/>
      <c r="B50" s="22"/>
      <c r="C50" s="9"/>
      <c r="D50" s="9"/>
      <c r="E50" s="40" t="s">
        <v>80</v>
      </c>
      <c r="F50" s="11" t="s">
        <v>80</v>
      </c>
      <c r="G50" s="9" t="s">
        <v>80</v>
      </c>
      <c r="H50" s="9" t="s">
        <v>80</v>
      </c>
      <c r="I50" s="40" t="s">
        <v>81</v>
      </c>
      <c r="J50" s="9" t="s">
        <v>81</v>
      </c>
      <c r="K50" s="9" t="s">
        <v>81</v>
      </c>
      <c r="L50" s="9" t="s">
        <v>81</v>
      </c>
      <c r="M50" s="11" t="s">
        <v>81</v>
      </c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</row>
    <row r="51" spans="1:76" s="38" customFormat="1" ht="13.5" thickBot="1" x14ac:dyDescent="0.25">
      <c r="A51" s="3"/>
      <c r="B51" s="21" t="s">
        <v>82</v>
      </c>
      <c r="C51" s="2" t="s">
        <v>83</v>
      </c>
      <c r="D51" s="2" t="s">
        <v>3</v>
      </c>
      <c r="E51" s="37" t="s">
        <v>9</v>
      </c>
      <c r="F51" s="15" t="s">
        <v>10</v>
      </c>
      <c r="G51" s="170" t="s">
        <v>4</v>
      </c>
      <c r="H51" s="17" t="s">
        <v>17</v>
      </c>
      <c r="I51" s="41" t="s">
        <v>5</v>
      </c>
      <c r="J51" s="17" t="s">
        <v>16</v>
      </c>
      <c r="K51" s="17" t="s">
        <v>84</v>
      </c>
      <c r="L51" s="17" t="s">
        <v>45</v>
      </c>
      <c r="M51" s="24" t="s">
        <v>46</v>
      </c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</row>
    <row r="52" spans="1:76" s="38" customFormat="1" x14ac:dyDescent="0.2">
      <c r="A52" s="3"/>
      <c r="B52" s="22">
        <v>1</v>
      </c>
      <c r="C52" s="42">
        <f>C38</f>
        <v>12000</v>
      </c>
      <c r="D52" s="42">
        <f>G52*$C$49</f>
        <v>13000</v>
      </c>
      <c r="E52" s="171">
        <v>0</v>
      </c>
      <c r="F52" s="172">
        <v>50.000000000000007</v>
      </c>
      <c r="G52" s="173">
        <v>65</v>
      </c>
      <c r="H52" s="9">
        <f>G55+E52-F52-G52</f>
        <v>0</v>
      </c>
      <c r="I52" s="45">
        <f>C47</f>
        <v>3000</v>
      </c>
      <c r="J52" s="43">
        <f>I52+D52-C52</f>
        <v>4000</v>
      </c>
      <c r="K52" s="42">
        <f>AVERAGE(I52:J52)</f>
        <v>3500</v>
      </c>
      <c r="L52" s="44">
        <f>J57/4</f>
        <v>2.25</v>
      </c>
      <c r="M52" s="43">
        <f>K52*L52</f>
        <v>7875</v>
      </c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</row>
    <row r="53" spans="1:76" s="38" customFormat="1" x14ac:dyDescent="0.2">
      <c r="A53" s="3"/>
      <c r="B53" s="21">
        <v>2</v>
      </c>
      <c r="C53" s="46">
        <f>C39</f>
        <v>28000</v>
      </c>
      <c r="D53" s="169">
        <f>G53*$C$49</f>
        <v>24000</v>
      </c>
      <c r="E53" s="174">
        <v>55.000000000000014</v>
      </c>
      <c r="F53" s="48">
        <v>0</v>
      </c>
      <c r="G53" s="175">
        <v>120</v>
      </c>
      <c r="H53" s="2">
        <f>G52+E53-F53-G53</f>
        <v>0</v>
      </c>
      <c r="I53" s="50">
        <f>J52</f>
        <v>4000</v>
      </c>
      <c r="J53" s="47">
        <f t="shared" ref="J53:J55" si="17">I53+D53-C53</f>
        <v>0</v>
      </c>
      <c r="K53" s="46">
        <f t="shared" ref="K53:K55" si="18">AVERAGE(I53:J53)</f>
        <v>2000</v>
      </c>
      <c r="L53" s="49">
        <f>L52</f>
        <v>2.25</v>
      </c>
      <c r="M53" s="47">
        <f t="shared" ref="M53:M55" si="19">K53*L53</f>
        <v>4500</v>
      </c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</row>
    <row r="54" spans="1:76" s="38" customFormat="1" x14ac:dyDescent="0.2">
      <c r="A54" s="3"/>
      <c r="B54" s="21">
        <v>3</v>
      </c>
      <c r="C54" s="46">
        <f>C40</f>
        <v>24000</v>
      </c>
      <c r="D54" s="169">
        <f>G54*$C$49</f>
        <v>24000</v>
      </c>
      <c r="E54" s="174">
        <v>0</v>
      </c>
      <c r="F54" s="48">
        <v>0</v>
      </c>
      <c r="G54" s="175">
        <v>120</v>
      </c>
      <c r="H54" s="2">
        <f t="shared" ref="H54:H55" si="20">G53+E54-F54-G54</f>
        <v>0</v>
      </c>
      <c r="I54" s="50">
        <f t="shared" ref="I54:I55" si="21">J53</f>
        <v>0</v>
      </c>
      <c r="J54" s="47">
        <f t="shared" si="17"/>
        <v>0</v>
      </c>
      <c r="K54" s="46">
        <f t="shared" si="18"/>
        <v>0</v>
      </c>
      <c r="L54" s="49">
        <f>L53</f>
        <v>2.25</v>
      </c>
      <c r="M54" s="47">
        <f t="shared" si="19"/>
        <v>0</v>
      </c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</row>
    <row r="55" spans="1:76" s="38" customFormat="1" ht="13.5" thickBot="1" x14ac:dyDescent="0.25">
      <c r="A55" s="3"/>
      <c r="B55" s="23">
        <v>4</v>
      </c>
      <c r="C55" s="51">
        <f>C41</f>
        <v>20000</v>
      </c>
      <c r="D55" s="51">
        <f>G55*$C$49</f>
        <v>23000</v>
      </c>
      <c r="E55" s="176">
        <v>0</v>
      </c>
      <c r="F55" s="177">
        <v>5.0000000000000044</v>
      </c>
      <c r="G55" s="178">
        <v>115</v>
      </c>
      <c r="H55" s="17">
        <f t="shared" si="20"/>
        <v>0</v>
      </c>
      <c r="I55" s="56">
        <f t="shared" si="21"/>
        <v>0</v>
      </c>
      <c r="J55" s="52">
        <f t="shared" si="17"/>
        <v>3000</v>
      </c>
      <c r="K55" s="51">
        <f t="shared" si="18"/>
        <v>1500</v>
      </c>
      <c r="L55" s="55">
        <f>L54</f>
        <v>2.25</v>
      </c>
      <c r="M55" s="52">
        <f t="shared" si="19"/>
        <v>3375</v>
      </c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</row>
    <row r="56" spans="1:76" s="38" customFormat="1" x14ac:dyDescent="0.2">
      <c r="A56" s="3"/>
      <c r="B56" s="23" t="s">
        <v>14</v>
      </c>
      <c r="C56" s="51">
        <f>SUM(C52:C55)</f>
        <v>84000</v>
      </c>
      <c r="D56" s="51">
        <f>SUM(D52:D55)</f>
        <v>84000</v>
      </c>
      <c r="E56" s="53">
        <f t="shared" ref="E56:G56" si="22">SUM(E52:E55)</f>
        <v>55.000000000000014</v>
      </c>
      <c r="F56" s="54">
        <f t="shared" si="22"/>
        <v>55.000000000000014</v>
      </c>
      <c r="G56" s="54">
        <f t="shared" si="22"/>
        <v>420</v>
      </c>
      <c r="H56" s="2"/>
      <c r="I56" s="40" t="s">
        <v>12</v>
      </c>
      <c r="J56" s="47">
        <f>AVERAGE(I52:J55)</f>
        <v>1750</v>
      </c>
      <c r="K56" s="2"/>
      <c r="L56" s="2" t="s">
        <v>14</v>
      </c>
      <c r="M56" s="46">
        <f>SUM(M52:M55)</f>
        <v>15750</v>
      </c>
      <c r="N56" s="57" t="s">
        <v>15</v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</row>
    <row r="57" spans="1:76" s="38" customFormat="1" ht="13.5" thickBot="1" x14ac:dyDescent="0.25">
      <c r="A57" s="3"/>
      <c r="B57" s="21"/>
      <c r="C57" s="2"/>
      <c r="D57" s="2" t="s">
        <v>20</v>
      </c>
      <c r="E57" s="50">
        <f>F47</f>
        <v>150</v>
      </c>
      <c r="F57" s="47">
        <f>F48</f>
        <v>250</v>
      </c>
      <c r="G57" s="2"/>
      <c r="H57" s="2"/>
      <c r="I57" s="37" t="s">
        <v>20</v>
      </c>
      <c r="J57" s="47">
        <f>F49</f>
        <v>9</v>
      </c>
      <c r="K57" s="2"/>
      <c r="L57" s="2"/>
      <c r="M57" s="2"/>
      <c r="N57" s="58" t="s">
        <v>85</v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</row>
    <row r="58" spans="1:76" s="38" customFormat="1" ht="13.5" thickBot="1" x14ac:dyDescent="0.25">
      <c r="A58" s="3"/>
      <c r="B58" s="28"/>
      <c r="C58" s="29"/>
      <c r="D58" s="29" t="s">
        <v>13</v>
      </c>
      <c r="E58" s="59">
        <f>E56*E57</f>
        <v>8250.0000000000018</v>
      </c>
      <c r="F58" s="60">
        <f t="shared" ref="F58:J58" si="23">F56*F57</f>
        <v>13750.000000000004</v>
      </c>
      <c r="G58" s="29"/>
      <c r="H58" s="29"/>
      <c r="I58" s="61" t="s">
        <v>13</v>
      </c>
      <c r="J58" s="60">
        <f t="shared" si="23"/>
        <v>15750</v>
      </c>
      <c r="K58" s="29"/>
      <c r="L58" s="29"/>
      <c r="M58" s="29"/>
      <c r="N58" s="179">
        <f>E58+F58+J58</f>
        <v>37750.000000000007</v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</row>
    <row r="59" spans="1:76" s="38" customFormat="1" x14ac:dyDescent="0.2">
      <c r="A59" s="3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</row>
    <row r="60" spans="1:76" s="38" customFormat="1" x14ac:dyDescent="0.2">
      <c r="A60" s="3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</row>
  </sheetData>
  <pageMargins left="0.7" right="0.7" top="0.75" bottom="0.75" header="0.3" footer="0.3"/>
  <pageSetup scale="91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C3E3B-9179-4D46-931F-083FBB24949F}">
  <dimension ref="A1:N22"/>
  <sheetViews>
    <sheetView zoomScaleNormal="100" zoomScaleSheetLayoutView="100" workbookViewId="0">
      <selection activeCell="A2" sqref="A2"/>
    </sheetView>
  </sheetViews>
  <sheetFormatPr defaultColWidth="9.140625" defaultRowHeight="12.75" x14ac:dyDescent="0.2"/>
  <cols>
    <col min="1" max="1" width="2.85546875" style="64" customWidth="1"/>
    <col min="2" max="2" width="11.5703125" style="64" customWidth="1"/>
    <col min="3" max="11" width="9.140625" style="64"/>
    <col min="12" max="12" width="1.7109375" style="64" customWidth="1"/>
    <col min="13" max="13" width="5.28515625" style="64" customWidth="1"/>
    <col min="14" max="14" width="9.140625" style="64" customWidth="1"/>
    <col min="15" max="19" width="9.140625" style="64"/>
    <col min="20" max="20" width="10.42578125" style="64" customWidth="1"/>
    <col min="21" max="16384" width="9.140625" style="64"/>
  </cols>
  <sheetData>
    <row r="1" spans="1:14" x14ac:dyDescent="0.2">
      <c r="A1" s="88" t="s">
        <v>0</v>
      </c>
    </row>
    <row r="2" spans="1:14" x14ac:dyDescent="0.2">
      <c r="A2" s="88"/>
    </row>
    <row r="3" spans="1:14" ht="13.5" thickBot="1" x14ac:dyDescent="0.25">
      <c r="B3" s="88" t="s">
        <v>53</v>
      </c>
      <c r="M3" s="88" t="s">
        <v>71</v>
      </c>
    </row>
    <row r="4" spans="1:14" x14ac:dyDescent="0.2">
      <c r="B4" s="131" t="s">
        <v>27</v>
      </c>
      <c r="C4" s="67"/>
      <c r="D4" s="67"/>
      <c r="E4" s="67"/>
      <c r="F4" s="67"/>
      <c r="G4" s="67"/>
      <c r="H4" s="67"/>
      <c r="I4" s="67"/>
      <c r="J4" s="67"/>
      <c r="K4" s="89"/>
      <c r="M4" s="64" t="s">
        <v>67</v>
      </c>
    </row>
    <row r="5" spans="1:14" x14ac:dyDescent="0.2">
      <c r="B5" s="90" t="s">
        <v>6</v>
      </c>
      <c r="C5" s="91">
        <v>3000</v>
      </c>
      <c r="E5" s="74"/>
      <c r="F5" s="74"/>
      <c r="G5" s="132"/>
      <c r="H5" s="74"/>
      <c r="I5" s="74"/>
      <c r="J5" s="74"/>
      <c r="K5" s="133"/>
      <c r="N5" s="64" t="s">
        <v>57</v>
      </c>
    </row>
    <row r="6" spans="1:14" x14ac:dyDescent="0.2">
      <c r="B6" s="92" t="s">
        <v>7</v>
      </c>
      <c r="C6" s="93">
        <v>3000</v>
      </c>
      <c r="D6" s="77"/>
      <c r="E6" s="74"/>
      <c r="F6" s="74"/>
      <c r="G6" s="74"/>
      <c r="H6" s="97" t="s">
        <v>19</v>
      </c>
      <c r="I6" s="74"/>
      <c r="J6" s="74"/>
      <c r="K6" s="133"/>
      <c r="M6" s="64" t="s">
        <v>66</v>
      </c>
    </row>
    <row r="7" spans="1:14" x14ac:dyDescent="0.2">
      <c r="B7" s="95" t="s">
        <v>8</v>
      </c>
      <c r="C7" s="96">
        <v>200</v>
      </c>
      <c r="D7" s="97" t="s">
        <v>36</v>
      </c>
      <c r="E7" s="74"/>
      <c r="F7" s="74"/>
      <c r="G7" s="74"/>
      <c r="H7" s="77" t="s">
        <v>18</v>
      </c>
      <c r="I7" s="74"/>
      <c r="J7" s="132" t="s">
        <v>37</v>
      </c>
      <c r="K7" s="133"/>
      <c r="N7" s="64" t="s">
        <v>58</v>
      </c>
    </row>
    <row r="8" spans="1:14" ht="13.5" thickBot="1" x14ac:dyDescent="0.25">
      <c r="B8" s="134"/>
      <c r="C8" s="74"/>
      <c r="D8" s="77" t="s">
        <v>18</v>
      </c>
      <c r="E8" s="120"/>
      <c r="F8" s="120"/>
      <c r="G8" s="74"/>
      <c r="H8" s="77" t="s">
        <v>18</v>
      </c>
      <c r="I8" s="74"/>
      <c r="J8" s="77" t="s">
        <v>18</v>
      </c>
      <c r="K8" s="133"/>
      <c r="M8" s="64" t="s">
        <v>65</v>
      </c>
    </row>
    <row r="9" spans="1:14" ht="13.5" thickBot="1" x14ac:dyDescent="0.25">
      <c r="B9" s="78" t="s">
        <v>1</v>
      </c>
      <c r="C9" s="79" t="s">
        <v>2</v>
      </c>
      <c r="D9" s="98" t="s">
        <v>3</v>
      </c>
      <c r="E9" s="99" t="s">
        <v>9</v>
      </c>
      <c r="F9" s="100" t="s">
        <v>10</v>
      </c>
      <c r="G9" s="101" t="s">
        <v>4</v>
      </c>
      <c r="H9" s="102" t="s">
        <v>17</v>
      </c>
      <c r="I9" s="79" t="s">
        <v>5</v>
      </c>
      <c r="J9" s="103" t="s">
        <v>16</v>
      </c>
      <c r="K9" s="135"/>
      <c r="N9" s="156" t="s">
        <v>54</v>
      </c>
    </row>
    <row r="10" spans="1:14" x14ac:dyDescent="0.2">
      <c r="B10" s="78">
        <v>1</v>
      </c>
      <c r="C10" s="104">
        <v>12000</v>
      </c>
      <c r="D10" s="104">
        <f>G10*C7</f>
        <v>13000</v>
      </c>
      <c r="E10" s="136">
        <v>0</v>
      </c>
      <c r="F10" s="137">
        <v>50.000000000000007</v>
      </c>
      <c r="G10" s="107">
        <v>65</v>
      </c>
      <c r="H10" s="138">
        <f>G13+E10-F10-G10</f>
        <v>0</v>
      </c>
      <c r="I10" s="108">
        <f>C5</f>
        <v>3000</v>
      </c>
      <c r="J10" s="109">
        <f>I10+D10-C10</f>
        <v>4000</v>
      </c>
      <c r="K10" s="135"/>
      <c r="M10" s="64" t="s">
        <v>59</v>
      </c>
    </row>
    <row r="11" spans="1:14" x14ac:dyDescent="0.2">
      <c r="B11" s="78">
        <v>2</v>
      </c>
      <c r="C11" s="104">
        <v>28000</v>
      </c>
      <c r="D11" s="104">
        <f>G11*C7</f>
        <v>24000</v>
      </c>
      <c r="E11" s="139">
        <v>55.000000000000014</v>
      </c>
      <c r="F11" s="140">
        <v>0</v>
      </c>
      <c r="G11" s="112">
        <v>120</v>
      </c>
      <c r="H11" s="141">
        <f>G10+E11-F11-G11</f>
        <v>0</v>
      </c>
      <c r="I11" s="108">
        <f>J10</f>
        <v>4000</v>
      </c>
      <c r="J11" s="113">
        <f>I11+D11-C11</f>
        <v>0</v>
      </c>
      <c r="K11" s="135"/>
      <c r="N11" s="64" t="s">
        <v>69</v>
      </c>
    </row>
    <row r="12" spans="1:14" ht="13.5" thickBot="1" x14ac:dyDescent="0.25">
      <c r="B12" s="78">
        <v>3</v>
      </c>
      <c r="C12" s="104">
        <v>24000</v>
      </c>
      <c r="D12" s="104">
        <f>G12*C7</f>
        <v>24000</v>
      </c>
      <c r="E12" s="139">
        <v>0</v>
      </c>
      <c r="F12" s="140">
        <v>0</v>
      </c>
      <c r="G12" s="112">
        <v>120</v>
      </c>
      <c r="H12" s="141">
        <f>G11+E12-F12-G12</f>
        <v>0</v>
      </c>
      <c r="I12" s="108">
        <f>J11</f>
        <v>0</v>
      </c>
      <c r="J12" s="117">
        <f>I12+D12-C12</f>
        <v>0</v>
      </c>
      <c r="K12" s="135"/>
    </row>
    <row r="13" spans="1:14" ht="13.5" thickBot="1" x14ac:dyDescent="0.25">
      <c r="B13" s="78">
        <v>4</v>
      </c>
      <c r="C13" s="104">
        <v>20000</v>
      </c>
      <c r="D13" s="104">
        <f>G13*C7</f>
        <v>23000</v>
      </c>
      <c r="E13" s="142">
        <v>0</v>
      </c>
      <c r="F13" s="143">
        <v>5.0000000000000044</v>
      </c>
      <c r="G13" s="116">
        <v>115</v>
      </c>
      <c r="H13" s="144">
        <f>G12+E13-F13-G13</f>
        <v>0</v>
      </c>
      <c r="I13" s="108">
        <f>J12</f>
        <v>0</v>
      </c>
      <c r="J13" s="119">
        <f>I13+D13-C13</f>
        <v>3000</v>
      </c>
      <c r="K13" s="135"/>
    </row>
    <row r="14" spans="1:14" x14ac:dyDescent="0.2">
      <c r="B14" s="76" t="s">
        <v>39</v>
      </c>
      <c r="C14" s="77">
        <f>SUM(C10:C13)</f>
        <v>84000</v>
      </c>
      <c r="D14" s="77">
        <f>SUM(D10:D13)</f>
        <v>84000</v>
      </c>
      <c r="E14" s="77">
        <f>SUM(E10:E13)</f>
        <v>55.000000000000014</v>
      </c>
      <c r="F14" s="77">
        <f>SUM(F10:F13)</f>
        <v>55.000000000000014</v>
      </c>
      <c r="G14" s="77"/>
      <c r="H14" s="77"/>
      <c r="I14" s="77" t="s">
        <v>12</v>
      </c>
      <c r="J14" s="77">
        <f>AVERAGE(I10:J13)</f>
        <v>1750</v>
      </c>
      <c r="K14" s="75"/>
    </row>
    <row r="15" spans="1:14" ht="13.5" thickBot="1" x14ac:dyDescent="0.25">
      <c r="B15" s="76"/>
      <c r="C15" s="77"/>
      <c r="D15" s="118" t="s">
        <v>11</v>
      </c>
      <c r="E15" s="79">
        <v>150</v>
      </c>
      <c r="F15" s="79">
        <v>250</v>
      </c>
      <c r="G15" s="77"/>
      <c r="H15" s="77"/>
      <c r="I15" s="118" t="s">
        <v>20</v>
      </c>
      <c r="J15" s="79">
        <v>9</v>
      </c>
      <c r="K15" s="75" t="s">
        <v>15</v>
      </c>
    </row>
    <row r="16" spans="1:14" ht="13.5" thickBot="1" x14ac:dyDescent="0.25">
      <c r="B16" s="134"/>
      <c r="C16" s="77"/>
      <c r="D16" s="118" t="s">
        <v>13</v>
      </c>
      <c r="E16" s="79">
        <f>E15*E14</f>
        <v>8250.0000000000018</v>
      </c>
      <c r="F16" s="79">
        <f>F15*F14</f>
        <v>13750.000000000004</v>
      </c>
      <c r="G16" s="77"/>
      <c r="H16" s="77"/>
      <c r="I16" s="118" t="s">
        <v>13</v>
      </c>
      <c r="J16" s="104">
        <f>J15*J14</f>
        <v>15750</v>
      </c>
      <c r="K16" s="119">
        <f>SUM(E16,F16,J16)</f>
        <v>37750.000000000007</v>
      </c>
    </row>
    <row r="17" spans="2:11" x14ac:dyDescent="0.2">
      <c r="B17" s="134"/>
      <c r="C17" s="77"/>
      <c r="D17" s="74"/>
      <c r="E17" s="77" t="s">
        <v>21</v>
      </c>
      <c r="F17" s="120" t="s">
        <v>33</v>
      </c>
      <c r="G17" s="77"/>
      <c r="H17" s="77"/>
      <c r="I17" s="77"/>
      <c r="J17" s="120" t="s">
        <v>34</v>
      </c>
      <c r="K17" s="121" t="s">
        <v>35</v>
      </c>
    </row>
    <row r="18" spans="2:11" x14ac:dyDescent="0.2">
      <c r="B18" s="76"/>
      <c r="C18" s="122" t="s">
        <v>28</v>
      </c>
      <c r="D18" s="123"/>
      <c r="E18" s="123"/>
      <c r="F18" s="123"/>
      <c r="G18" s="123"/>
      <c r="H18" s="124" t="s">
        <v>31</v>
      </c>
      <c r="I18" s="123"/>
      <c r="J18" s="102"/>
      <c r="K18" s="133"/>
    </row>
    <row r="19" spans="2:11" x14ac:dyDescent="0.2">
      <c r="B19" s="145"/>
      <c r="C19" s="125" t="s">
        <v>29</v>
      </c>
      <c r="D19" s="77"/>
      <c r="E19" s="77"/>
      <c r="F19" s="77"/>
      <c r="G19" s="77"/>
      <c r="H19" s="87" t="s">
        <v>32</v>
      </c>
      <c r="I19" s="87"/>
      <c r="J19" s="126"/>
      <c r="K19" s="133"/>
    </row>
    <row r="20" spans="2:11" x14ac:dyDescent="0.2">
      <c r="B20" s="76"/>
      <c r="C20" s="157" t="s">
        <v>55</v>
      </c>
      <c r="D20" s="77"/>
      <c r="E20" s="77"/>
      <c r="F20" s="77"/>
      <c r="G20" s="77"/>
      <c r="H20" s="87" t="s">
        <v>23</v>
      </c>
      <c r="I20" s="87"/>
      <c r="J20" s="126"/>
      <c r="K20" s="133"/>
    </row>
    <row r="21" spans="2:11" x14ac:dyDescent="0.2">
      <c r="B21" s="134"/>
      <c r="C21" s="128"/>
      <c r="D21" s="83"/>
      <c r="E21" s="83"/>
      <c r="F21" s="83"/>
      <c r="G21" s="83"/>
      <c r="H21" s="129" t="s">
        <v>24</v>
      </c>
      <c r="I21" s="129"/>
      <c r="J21" s="130"/>
      <c r="K21" s="133"/>
    </row>
    <row r="22" spans="2:11" ht="13.5" thickBot="1" x14ac:dyDescent="0.25">
      <c r="B22" s="149"/>
      <c r="C22" s="86"/>
      <c r="D22" s="86"/>
      <c r="E22" s="86"/>
      <c r="F22" s="86"/>
      <c r="G22" s="86"/>
      <c r="H22" s="86"/>
      <c r="I22" s="86"/>
      <c r="J22" s="86"/>
      <c r="K22" s="150"/>
    </row>
  </sheetData>
  <pageMargins left="0.75" right="0.75" top="1" bottom="1" header="0.5" footer="0.5"/>
  <pageSetup orientation="landscape" horizontalDpi="4294967294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B19BB-5CA3-4447-AFC1-F531EE6218C6}">
  <dimension ref="A1:N20"/>
  <sheetViews>
    <sheetView zoomScaleNormal="100" zoomScaleSheetLayoutView="100" workbookViewId="0">
      <selection activeCell="A2" sqref="A2"/>
    </sheetView>
  </sheetViews>
  <sheetFormatPr defaultColWidth="9.140625" defaultRowHeight="12.75" x14ac:dyDescent="0.2"/>
  <cols>
    <col min="1" max="1" width="2.85546875" style="64" customWidth="1"/>
    <col min="2" max="2" width="11.5703125" style="64" customWidth="1"/>
    <col min="3" max="11" width="9.140625" style="64"/>
    <col min="12" max="12" width="1.7109375" style="64" customWidth="1"/>
    <col min="13" max="13" width="5.28515625" style="64" customWidth="1"/>
    <col min="14" max="19" width="9.140625" style="64"/>
    <col min="20" max="20" width="9.140625" style="64" customWidth="1"/>
    <col min="21" max="16384" width="9.140625" style="64"/>
  </cols>
  <sheetData>
    <row r="1" spans="1:14" x14ac:dyDescent="0.2">
      <c r="A1" s="88" t="s">
        <v>0</v>
      </c>
    </row>
    <row r="2" spans="1:14" x14ac:dyDescent="0.2">
      <c r="A2" s="88"/>
    </row>
    <row r="3" spans="1:14" x14ac:dyDescent="0.2">
      <c r="B3" s="64" t="s">
        <v>71</v>
      </c>
      <c r="M3" s="88" t="s">
        <v>71</v>
      </c>
    </row>
    <row r="4" spans="1:14" x14ac:dyDescent="0.2">
      <c r="B4" s="88" t="s">
        <v>67</v>
      </c>
      <c r="M4" s="88" t="s">
        <v>67</v>
      </c>
      <c r="N4" s="88"/>
    </row>
    <row r="5" spans="1:14" ht="13.5" thickBot="1" x14ac:dyDescent="0.25">
      <c r="C5" s="88" t="s">
        <v>57</v>
      </c>
      <c r="M5" s="88"/>
      <c r="N5" s="88" t="s">
        <v>57</v>
      </c>
    </row>
    <row r="6" spans="1:14" ht="13.5" thickBot="1" x14ac:dyDescent="0.25">
      <c r="B6" s="131" t="s">
        <v>27</v>
      </c>
      <c r="C6" s="67"/>
      <c r="D6" s="67"/>
      <c r="E6" s="67"/>
      <c r="F6" s="67"/>
      <c r="G6" s="67"/>
      <c r="H6" s="67"/>
      <c r="I6" s="67"/>
      <c r="J6" s="67"/>
      <c r="K6" s="89"/>
      <c r="M6" s="64" t="s">
        <v>66</v>
      </c>
    </row>
    <row r="7" spans="1:14" ht="13.5" thickBot="1" x14ac:dyDescent="0.25">
      <c r="B7" s="90" t="s">
        <v>6</v>
      </c>
      <c r="C7" s="158">
        <v>3000</v>
      </c>
      <c r="D7" s="159" t="s">
        <v>56</v>
      </c>
      <c r="E7" s="160">
        <v>200</v>
      </c>
      <c r="F7" s="74"/>
      <c r="G7" s="132"/>
      <c r="H7" s="74"/>
      <c r="I7" s="74"/>
      <c r="J7" s="74"/>
      <c r="K7" s="133"/>
      <c r="N7" s="64" t="s">
        <v>58</v>
      </c>
    </row>
    <row r="8" spans="1:14" x14ac:dyDescent="0.2">
      <c r="B8" s="92" t="s">
        <v>7</v>
      </c>
      <c r="C8" s="93">
        <v>3000</v>
      </c>
      <c r="D8" s="77"/>
      <c r="E8" s="74"/>
      <c r="F8" s="74"/>
      <c r="G8" s="74"/>
      <c r="H8" s="97" t="s">
        <v>19</v>
      </c>
      <c r="I8" s="74"/>
      <c r="J8" s="74"/>
      <c r="K8" s="133"/>
      <c r="M8" s="64" t="s">
        <v>65</v>
      </c>
    </row>
    <row r="9" spans="1:14" x14ac:dyDescent="0.2">
      <c r="B9" s="95" t="s">
        <v>8</v>
      </c>
      <c r="C9" s="96">
        <v>200</v>
      </c>
      <c r="D9" s="97" t="s">
        <v>36</v>
      </c>
      <c r="E9" s="74"/>
      <c r="F9" s="74"/>
      <c r="G9" s="74"/>
      <c r="H9" s="77" t="s">
        <v>18</v>
      </c>
      <c r="I9" s="74"/>
      <c r="J9" s="132" t="s">
        <v>37</v>
      </c>
      <c r="K9" s="133"/>
      <c r="N9" s="156" t="s">
        <v>54</v>
      </c>
    </row>
    <row r="10" spans="1:14" ht="13.5" thickBot="1" x14ac:dyDescent="0.25">
      <c r="B10" s="134"/>
      <c r="C10" s="74"/>
      <c r="D10" s="77" t="s">
        <v>18</v>
      </c>
      <c r="E10" s="120"/>
      <c r="F10" s="120"/>
      <c r="G10" s="74"/>
      <c r="H10" s="77" t="s">
        <v>18</v>
      </c>
      <c r="I10" s="74"/>
      <c r="J10" s="77" t="s">
        <v>18</v>
      </c>
      <c r="K10" s="133"/>
      <c r="M10" s="64" t="s">
        <v>59</v>
      </c>
    </row>
    <row r="11" spans="1:14" ht="13.5" thickBot="1" x14ac:dyDescent="0.25">
      <c r="B11" s="78" t="s">
        <v>1</v>
      </c>
      <c r="C11" s="79" t="s">
        <v>2</v>
      </c>
      <c r="D11" s="98" t="s">
        <v>3</v>
      </c>
      <c r="E11" s="99" t="s">
        <v>9</v>
      </c>
      <c r="F11" s="100" t="s">
        <v>10</v>
      </c>
      <c r="G11" s="101" t="s">
        <v>4</v>
      </c>
      <c r="H11" s="102" t="s">
        <v>17</v>
      </c>
      <c r="I11" s="79" t="s">
        <v>5</v>
      </c>
      <c r="J11" s="103" t="s">
        <v>16</v>
      </c>
      <c r="K11" s="135"/>
      <c r="N11" s="64" t="s">
        <v>69</v>
      </c>
    </row>
    <row r="12" spans="1:14" x14ac:dyDescent="0.2">
      <c r="B12" s="78">
        <v>1</v>
      </c>
      <c r="C12" s="104">
        <v>12000</v>
      </c>
      <c r="D12" s="104">
        <f>G12*C9</f>
        <v>13199.999999999996</v>
      </c>
      <c r="E12" s="136">
        <v>0</v>
      </c>
      <c r="F12" s="137">
        <v>48.000000000000028</v>
      </c>
      <c r="G12" s="107">
        <v>65.999999999999986</v>
      </c>
      <c r="H12" s="138">
        <f>G15+E12-F12-G12</f>
        <v>0</v>
      </c>
      <c r="I12" s="108">
        <f>C7</f>
        <v>3000</v>
      </c>
      <c r="J12" s="109">
        <f>I12+D12-C12</f>
        <v>4199.9999999999964</v>
      </c>
      <c r="K12" s="135"/>
    </row>
    <row r="13" spans="1:14" x14ac:dyDescent="0.2">
      <c r="B13" s="78">
        <v>2</v>
      </c>
      <c r="C13" s="104">
        <v>28000</v>
      </c>
      <c r="D13" s="104">
        <f>G13*C9</f>
        <v>24000.000000000004</v>
      </c>
      <c r="E13" s="139">
        <v>54.000000000000036</v>
      </c>
      <c r="F13" s="140">
        <v>0</v>
      </c>
      <c r="G13" s="112">
        <v>120.00000000000001</v>
      </c>
      <c r="H13" s="141">
        <f>G12+E13-F13-G13</f>
        <v>0</v>
      </c>
      <c r="I13" s="108">
        <f>J12</f>
        <v>4199.9999999999964</v>
      </c>
      <c r="J13" s="113">
        <f>I13+D13-C13</f>
        <v>200</v>
      </c>
      <c r="K13" s="135"/>
    </row>
    <row r="14" spans="1:14" ht="13.5" thickBot="1" x14ac:dyDescent="0.25">
      <c r="B14" s="78">
        <v>3</v>
      </c>
      <c r="C14" s="104">
        <v>24000</v>
      </c>
      <c r="D14" s="104">
        <f>G14*C9</f>
        <v>24000</v>
      </c>
      <c r="E14" s="139">
        <v>0</v>
      </c>
      <c r="F14" s="140">
        <v>0</v>
      </c>
      <c r="G14" s="112">
        <v>120</v>
      </c>
      <c r="H14" s="141">
        <f>G13+E14-F14-G14</f>
        <v>0</v>
      </c>
      <c r="I14" s="108">
        <f>J13</f>
        <v>200</v>
      </c>
      <c r="J14" s="117">
        <f>I14+D14-C14</f>
        <v>200</v>
      </c>
      <c r="K14" s="135"/>
    </row>
    <row r="15" spans="1:14" ht="13.5" thickBot="1" x14ac:dyDescent="0.25">
      <c r="B15" s="78">
        <v>4</v>
      </c>
      <c r="C15" s="104">
        <v>20000</v>
      </c>
      <c r="D15" s="104">
        <f>G15*C9</f>
        <v>22800</v>
      </c>
      <c r="E15" s="142">
        <v>0</v>
      </c>
      <c r="F15" s="143">
        <v>6.0000000000000071</v>
      </c>
      <c r="G15" s="116">
        <v>114</v>
      </c>
      <c r="H15" s="144">
        <f>G14+E15-F15-G15</f>
        <v>0</v>
      </c>
      <c r="I15" s="108">
        <f>J14</f>
        <v>200</v>
      </c>
      <c r="J15" s="119">
        <f>I15+D15-C15</f>
        <v>3000</v>
      </c>
      <c r="K15" s="135"/>
    </row>
    <row r="16" spans="1:14" x14ac:dyDescent="0.2">
      <c r="B16" s="76" t="s">
        <v>39</v>
      </c>
      <c r="C16" s="77">
        <f>SUM(C12:C15)</f>
        <v>84000</v>
      </c>
      <c r="D16" s="77">
        <f>SUM(D12:D15)</f>
        <v>84000</v>
      </c>
      <c r="E16" s="77">
        <f>SUM(E12:E15)</f>
        <v>54.000000000000036</v>
      </c>
      <c r="F16" s="77">
        <f>SUM(F12:F15)</f>
        <v>54.000000000000036</v>
      </c>
      <c r="G16" s="77"/>
      <c r="H16" s="77"/>
      <c r="I16" s="77" t="s">
        <v>12</v>
      </c>
      <c r="J16" s="77">
        <f>AVERAGE(I12:J15)</f>
        <v>1899.9999999999991</v>
      </c>
      <c r="K16" s="75"/>
    </row>
    <row r="17" spans="2:11" ht="13.5" thickBot="1" x14ac:dyDescent="0.25">
      <c r="B17" s="76"/>
      <c r="C17" s="77"/>
      <c r="D17" s="118" t="s">
        <v>11</v>
      </c>
      <c r="E17" s="79">
        <v>150</v>
      </c>
      <c r="F17" s="79">
        <v>250</v>
      </c>
      <c r="G17" s="77"/>
      <c r="H17" s="77"/>
      <c r="I17" s="118" t="s">
        <v>20</v>
      </c>
      <c r="J17" s="79">
        <v>9</v>
      </c>
      <c r="K17" s="75" t="s">
        <v>15</v>
      </c>
    </row>
    <row r="18" spans="2:11" ht="13.5" thickBot="1" x14ac:dyDescent="0.25">
      <c r="B18" s="134"/>
      <c r="C18" s="77"/>
      <c r="D18" s="118" t="s">
        <v>13</v>
      </c>
      <c r="E18" s="79">
        <f>E17*E16</f>
        <v>8100.0000000000055</v>
      </c>
      <c r="F18" s="79">
        <f>F17*F16</f>
        <v>13500.000000000009</v>
      </c>
      <c r="G18" s="77"/>
      <c r="H18" s="77"/>
      <c r="I18" s="118" t="s">
        <v>13</v>
      </c>
      <c r="J18" s="104">
        <f>J17*J16</f>
        <v>17099.999999999993</v>
      </c>
      <c r="K18" s="119">
        <f>SUM(E18,F18,J18)</f>
        <v>38700.000000000007</v>
      </c>
    </row>
    <row r="19" spans="2:11" x14ac:dyDescent="0.2">
      <c r="B19" s="134"/>
      <c r="C19" s="77"/>
      <c r="D19" s="74"/>
      <c r="E19" s="77" t="s">
        <v>21</v>
      </c>
      <c r="F19" s="120" t="s">
        <v>33</v>
      </c>
      <c r="G19" s="77"/>
      <c r="H19" s="77"/>
      <c r="I19" s="77"/>
      <c r="J19" s="120" t="s">
        <v>34</v>
      </c>
      <c r="K19" s="121" t="s">
        <v>35</v>
      </c>
    </row>
    <row r="20" spans="2:11" ht="13.5" thickBot="1" x14ac:dyDescent="0.25">
      <c r="B20" s="149"/>
      <c r="C20" s="86"/>
      <c r="D20" s="86"/>
      <c r="E20" s="86"/>
      <c r="F20" s="86"/>
      <c r="G20" s="86"/>
      <c r="H20" s="86"/>
      <c r="I20" s="86"/>
      <c r="J20" s="86"/>
      <c r="K20" s="150"/>
    </row>
  </sheetData>
  <pageMargins left="0.75" right="0.75" top="1" bottom="1" header="0.5" footer="0.5"/>
  <pageSetup orientation="landscape" horizontalDpi="4294967294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388F1-A645-4716-BDAF-A14158F8B7CF}">
  <dimension ref="A1:N22"/>
  <sheetViews>
    <sheetView zoomScaleNormal="100" zoomScaleSheetLayoutView="100" workbookViewId="0">
      <selection activeCell="A2" sqref="A2"/>
    </sheetView>
  </sheetViews>
  <sheetFormatPr defaultColWidth="9.140625" defaultRowHeight="12.75" x14ac:dyDescent="0.2"/>
  <cols>
    <col min="1" max="1" width="2.85546875" style="64" customWidth="1"/>
    <col min="2" max="2" width="11.5703125" style="64" customWidth="1"/>
    <col min="3" max="11" width="9.140625" style="64"/>
    <col min="12" max="12" width="1.7109375" style="64" customWidth="1"/>
    <col min="13" max="13" width="5.28515625" style="64" customWidth="1"/>
    <col min="14" max="16384" width="9.140625" style="64"/>
  </cols>
  <sheetData>
    <row r="1" spans="1:14" x14ac:dyDescent="0.2">
      <c r="A1" s="88" t="s">
        <v>0</v>
      </c>
    </row>
    <row r="2" spans="1:14" x14ac:dyDescent="0.2">
      <c r="A2" s="88"/>
    </row>
    <row r="3" spans="1:14" x14ac:dyDescent="0.2">
      <c r="B3" s="64" t="s">
        <v>71</v>
      </c>
      <c r="M3" s="88" t="s">
        <v>71</v>
      </c>
    </row>
    <row r="4" spans="1:14" x14ac:dyDescent="0.2">
      <c r="B4" s="64" t="s">
        <v>67</v>
      </c>
      <c r="M4" s="88" t="s">
        <v>67</v>
      </c>
      <c r="N4" s="88"/>
    </row>
    <row r="5" spans="1:14" x14ac:dyDescent="0.2">
      <c r="C5" s="64" t="s">
        <v>57</v>
      </c>
      <c r="M5" s="88"/>
      <c r="N5" s="88" t="s">
        <v>57</v>
      </c>
    </row>
    <row r="6" spans="1:14" x14ac:dyDescent="0.2">
      <c r="B6" s="88" t="s">
        <v>66</v>
      </c>
      <c r="M6" s="88" t="s">
        <v>66</v>
      </c>
      <c r="N6" s="88"/>
    </row>
    <row r="7" spans="1:14" ht="13.5" thickBot="1" x14ac:dyDescent="0.25">
      <c r="C7" s="88" t="s">
        <v>58</v>
      </c>
      <c r="M7" s="88"/>
      <c r="N7" s="88" t="s">
        <v>58</v>
      </c>
    </row>
    <row r="8" spans="1:14" ht="13.5" thickBot="1" x14ac:dyDescent="0.25">
      <c r="B8" s="131" t="s">
        <v>27</v>
      </c>
      <c r="C8" s="67"/>
      <c r="D8" s="67"/>
      <c r="E8" s="67"/>
      <c r="F8" s="67"/>
      <c r="G8" s="67"/>
      <c r="H8" s="67"/>
      <c r="I8" s="67"/>
      <c r="J8" s="67"/>
      <c r="K8" s="89"/>
      <c r="M8" s="64" t="s">
        <v>65</v>
      </c>
    </row>
    <row r="9" spans="1:14" x14ac:dyDescent="0.2">
      <c r="B9" s="90" t="s">
        <v>6</v>
      </c>
      <c r="C9" s="158">
        <v>3000</v>
      </c>
      <c r="D9" s="161" t="s">
        <v>56</v>
      </c>
      <c r="E9" s="162">
        <v>200</v>
      </c>
      <c r="F9" s="74"/>
      <c r="G9" s="132"/>
      <c r="H9" s="74"/>
      <c r="I9" s="74"/>
      <c r="J9" s="74"/>
      <c r="K9" s="133"/>
      <c r="N9" s="156" t="s">
        <v>54</v>
      </c>
    </row>
    <row r="10" spans="1:14" ht="13.5" thickBot="1" x14ac:dyDescent="0.25">
      <c r="B10" s="92" t="s">
        <v>7</v>
      </c>
      <c r="C10" s="87">
        <v>3000</v>
      </c>
      <c r="D10" s="163" t="s">
        <v>60</v>
      </c>
      <c r="E10" s="164">
        <v>110</v>
      </c>
      <c r="F10" s="74"/>
      <c r="G10" s="74"/>
      <c r="H10" s="97" t="s">
        <v>19</v>
      </c>
      <c r="I10" s="74"/>
      <c r="J10" s="74"/>
      <c r="K10" s="133"/>
      <c r="M10" s="64" t="s">
        <v>59</v>
      </c>
    </row>
    <row r="11" spans="1:14" x14ac:dyDescent="0.2">
      <c r="B11" s="95" t="s">
        <v>8</v>
      </c>
      <c r="C11" s="96">
        <v>200</v>
      </c>
      <c r="D11" s="97" t="s">
        <v>36</v>
      </c>
      <c r="E11" s="74"/>
      <c r="F11" s="74"/>
      <c r="G11" s="74"/>
      <c r="H11" s="77" t="s">
        <v>18</v>
      </c>
      <c r="I11" s="74"/>
      <c r="J11" s="132" t="s">
        <v>37</v>
      </c>
      <c r="K11" s="133"/>
      <c r="N11" s="64" t="s">
        <v>69</v>
      </c>
    </row>
    <row r="12" spans="1:14" ht="13.5" thickBot="1" x14ac:dyDescent="0.25">
      <c r="B12" s="134"/>
      <c r="C12" s="74"/>
      <c r="D12" s="77" t="s">
        <v>18</v>
      </c>
      <c r="E12" s="120"/>
      <c r="F12" s="120"/>
      <c r="G12" s="74"/>
      <c r="H12" s="77" t="s">
        <v>18</v>
      </c>
      <c r="I12" s="74"/>
      <c r="J12" s="77" t="s">
        <v>18</v>
      </c>
      <c r="K12" s="133"/>
    </row>
    <row r="13" spans="1:14" ht="13.5" thickBot="1" x14ac:dyDescent="0.25">
      <c r="B13" s="78" t="s">
        <v>1</v>
      </c>
      <c r="C13" s="79" t="s">
        <v>2</v>
      </c>
      <c r="D13" s="98" t="s">
        <v>3</v>
      </c>
      <c r="E13" s="99" t="s">
        <v>9</v>
      </c>
      <c r="F13" s="100" t="s">
        <v>10</v>
      </c>
      <c r="G13" s="101" t="s">
        <v>4</v>
      </c>
      <c r="H13" s="102" t="s">
        <v>17</v>
      </c>
      <c r="I13" s="79" t="s">
        <v>5</v>
      </c>
      <c r="J13" s="103" t="s">
        <v>16</v>
      </c>
      <c r="K13" s="135"/>
    </row>
    <row r="14" spans="1:14" x14ac:dyDescent="0.2">
      <c r="B14" s="78">
        <v>1</v>
      </c>
      <c r="C14" s="104">
        <v>12000</v>
      </c>
      <c r="D14" s="104">
        <f>G14*C11</f>
        <v>18000</v>
      </c>
      <c r="E14" s="136">
        <v>0</v>
      </c>
      <c r="F14" s="137">
        <v>19.999999999999996</v>
      </c>
      <c r="G14" s="107">
        <v>90</v>
      </c>
      <c r="H14" s="138">
        <f>G17+E14-F14-G14</f>
        <v>0</v>
      </c>
      <c r="I14" s="108">
        <f>C9</f>
        <v>3000</v>
      </c>
      <c r="J14" s="109">
        <f>I14+D14-C14</f>
        <v>9000</v>
      </c>
      <c r="K14" s="135"/>
    </row>
    <row r="15" spans="1:14" x14ac:dyDescent="0.2">
      <c r="B15" s="78">
        <v>2</v>
      </c>
      <c r="C15" s="104">
        <v>28000</v>
      </c>
      <c r="D15" s="104">
        <f>G15*C11</f>
        <v>22000</v>
      </c>
      <c r="E15" s="139">
        <v>19.999999999999996</v>
      </c>
      <c r="F15" s="140">
        <v>0</v>
      </c>
      <c r="G15" s="112">
        <v>110</v>
      </c>
      <c r="H15" s="141">
        <f>G14+E15-F15-G15</f>
        <v>0</v>
      </c>
      <c r="I15" s="108">
        <f>J14</f>
        <v>9000</v>
      </c>
      <c r="J15" s="113">
        <f>I15+D15-C15</f>
        <v>3000</v>
      </c>
      <c r="K15" s="135"/>
    </row>
    <row r="16" spans="1:14" ht="13.5" thickBot="1" x14ac:dyDescent="0.25">
      <c r="B16" s="78">
        <v>3</v>
      </c>
      <c r="C16" s="104">
        <v>24000</v>
      </c>
      <c r="D16" s="104">
        <f>G16*C11</f>
        <v>22000</v>
      </c>
      <c r="E16" s="139">
        <v>0</v>
      </c>
      <c r="F16" s="140">
        <v>0</v>
      </c>
      <c r="G16" s="112">
        <v>110</v>
      </c>
      <c r="H16" s="141">
        <f>G15+E16-F16-G16</f>
        <v>0</v>
      </c>
      <c r="I16" s="108">
        <f>J15</f>
        <v>3000</v>
      </c>
      <c r="J16" s="117">
        <f>I16+D16-C16</f>
        <v>1000</v>
      </c>
      <c r="K16" s="135"/>
    </row>
    <row r="17" spans="2:11" ht="13.5" thickBot="1" x14ac:dyDescent="0.25">
      <c r="B17" s="78">
        <v>4</v>
      </c>
      <c r="C17" s="104">
        <v>20000</v>
      </c>
      <c r="D17" s="104">
        <f>G17*C11</f>
        <v>22000</v>
      </c>
      <c r="E17" s="142">
        <v>0</v>
      </c>
      <c r="F17" s="143">
        <v>0</v>
      </c>
      <c r="G17" s="116">
        <v>110</v>
      </c>
      <c r="H17" s="144">
        <f>G16+E17-F17-G17</f>
        <v>0</v>
      </c>
      <c r="I17" s="108">
        <f>J16</f>
        <v>1000</v>
      </c>
      <c r="J17" s="119">
        <f>I17+D17-C17</f>
        <v>3000</v>
      </c>
      <c r="K17" s="135"/>
    </row>
    <row r="18" spans="2:11" x14ac:dyDescent="0.2">
      <c r="B18" s="76" t="s">
        <v>39</v>
      </c>
      <c r="C18" s="77">
        <f>SUM(C14:C17)</f>
        <v>84000</v>
      </c>
      <c r="D18" s="77">
        <f>SUM(D14:D17)</f>
        <v>84000</v>
      </c>
      <c r="E18" s="77">
        <f>SUM(E14:E17)</f>
        <v>19.999999999999996</v>
      </c>
      <c r="F18" s="77">
        <f>SUM(F14:F17)</f>
        <v>19.999999999999996</v>
      </c>
      <c r="G18" s="77"/>
      <c r="H18" s="77"/>
      <c r="I18" s="77" t="s">
        <v>12</v>
      </c>
      <c r="J18" s="77">
        <f>AVERAGE(I14:J17)</f>
        <v>4000</v>
      </c>
      <c r="K18" s="75"/>
    </row>
    <row r="19" spans="2:11" ht="13.5" thickBot="1" x14ac:dyDescent="0.25">
      <c r="B19" s="76"/>
      <c r="C19" s="77"/>
      <c r="D19" s="118" t="s">
        <v>11</v>
      </c>
      <c r="E19" s="79">
        <v>150</v>
      </c>
      <c r="F19" s="79">
        <v>250</v>
      </c>
      <c r="G19" s="77"/>
      <c r="H19" s="77"/>
      <c r="I19" s="118" t="s">
        <v>20</v>
      </c>
      <c r="J19" s="79">
        <v>9</v>
      </c>
      <c r="K19" s="75" t="s">
        <v>15</v>
      </c>
    </row>
    <row r="20" spans="2:11" ht="13.5" thickBot="1" x14ac:dyDescent="0.25">
      <c r="B20" s="134"/>
      <c r="C20" s="77"/>
      <c r="D20" s="118" t="s">
        <v>13</v>
      </c>
      <c r="E20" s="79">
        <f>E19*E18</f>
        <v>2999.9999999999995</v>
      </c>
      <c r="F20" s="79">
        <f>F19*F18</f>
        <v>4999.9999999999991</v>
      </c>
      <c r="G20" s="77"/>
      <c r="H20" s="77"/>
      <c r="I20" s="118" t="s">
        <v>13</v>
      </c>
      <c r="J20" s="104">
        <f>J19*J18</f>
        <v>36000</v>
      </c>
      <c r="K20" s="119">
        <f>SUM(E20,F20,J20)</f>
        <v>44000</v>
      </c>
    </row>
    <row r="21" spans="2:11" x14ac:dyDescent="0.2">
      <c r="B21" s="134"/>
      <c r="C21" s="77"/>
      <c r="D21" s="74"/>
      <c r="E21" s="77" t="s">
        <v>21</v>
      </c>
      <c r="F21" s="120" t="s">
        <v>33</v>
      </c>
      <c r="G21" s="77"/>
      <c r="H21" s="77"/>
      <c r="I21" s="77"/>
      <c r="J21" s="120" t="s">
        <v>34</v>
      </c>
      <c r="K21" s="121" t="s">
        <v>35</v>
      </c>
    </row>
    <row r="22" spans="2:11" ht="13.5" thickBot="1" x14ac:dyDescent="0.25">
      <c r="B22" s="149"/>
      <c r="C22" s="86"/>
      <c r="D22" s="86"/>
      <c r="E22" s="86"/>
      <c r="F22" s="86"/>
      <c r="G22" s="86"/>
      <c r="H22" s="86"/>
      <c r="I22" s="86"/>
      <c r="J22" s="86"/>
      <c r="K22" s="150"/>
    </row>
  </sheetData>
  <pageMargins left="0.75" right="0.75" top="1" bottom="1" header="0.5" footer="0.5"/>
  <pageSetup orientation="landscape" horizont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FA4FD-AB14-4731-8182-3A3C42EEFBA2}">
  <dimension ref="A1:P24"/>
  <sheetViews>
    <sheetView zoomScaleNormal="100" zoomScaleSheetLayoutView="100" workbookViewId="0">
      <selection activeCell="A2" sqref="A2"/>
    </sheetView>
  </sheetViews>
  <sheetFormatPr defaultColWidth="9.140625" defaultRowHeight="12.75" x14ac:dyDescent="0.2"/>
  <cols>
    <col min="1" max="1" width="2.85546875" style="64" customWidth="1"/>
    <col min="2" max="2" width="11.5703125" style="64" customWidth="1"/>
    <col min="3" max="7" width="9.140625" style="64"/>
    <col min="8" max="9" width="9.42578125" style="64" bestFit="1" customWidth="1"/>
    <col min="10" max="13" width="9.140625" style="64"/>
    <col min="14" max="14" width="1.7109375" style="64" customWidth="1"/>
    <col min="15" max="15" width="5.28515625" style="64" customWidth="1"/>
    <col min="16" max="16384" width="9.140625" style="64"/>
  </cols>
  <sheetData>
    <row r="1" spans="1:16" x14ac:dyDescent="0.2">
      <c r="A1" s="88" t="s">
        <v>0</v>
      </c>
    </row>
    <row r="2" spans="1:16" x14ac:dyDescent="0.2">
      <c r="A2" s="88"/>
    </row>
    <row r="3" spans="1:16" x14ac:dyDescent="0.2">
      <c r="B3" s="64" t="s">
        <v>71</v>
      </c>
      <c r="O3" s="88" t="s">
        <v>71</v>
      </c>
    </row>
    <row r="4" spans="1:16" x14ac:dyDescent="0.2">
      <c r="B4" s="64" t="s">
        <v>67</v>
      </c>
      <c r="O4" s="88" t="s">
        <v>67</v>
      </c>
      <c r="P4" s="88"/>
    </row>
    <row r="5" spans="1:16" x14ac:dyDescent="0.2">
      <c r="C5" s="64" t="s">
        <v>57</v>
      </c>
      <c r="O5" s="88"/>
      <c r="P5" s="88" t="s">
        <v>57</v>
      </c>
    </row>
    <row r="6" spans="1:16" x14ac:dyDescent="0.2">
      <c r="B6" s="64" t="s">
        <v>66</v>
      </c>
      <c r="O6" s="88" t="s">
        <v>66</v>
      </c>
      <c r="P6" s="88"/>
    </row>
    <row r="7" spans="1:16" x14ac:dyDescent="0.2">
      <c r="C7" s="64" t="s">
        <v>58</v>
      </c>
      <c r="O7" s="88"/>
      <c r="P7" s="88" t="s">
        <v>58</v>
      </c>
    </row>
    <row r="8" spans="1:16" x14ac:dyDescent="0.2">
      <c r="B8" s="88" t="s">
        <v>65</v>
      </c>
      <c r="O8" s="88" t="s">
        <v>65</v>
      </c>
      <c r="P8" s="88"/>
    </row>
    <row r="9" spans="1:16" ht="13.5" thickBot="1" x14ac:dyDescent="0.25">
      <c r="C9" s="165" t="s">
        <v>54</v>
      </c>
      <c r="O9" s="88"/>
      <c r="P9" s="165" t="s">
        <v>54</v>
      </c>
    </row>
    <row r="10" spans="1:16" ht="13.5" thickBot="1" x14ac:dyDescent="0.25">
      <c r="B10" s="131" t="s">
        <v>27</v>
      </c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89"/>
      <c r="O10" s="64" t="s">
        <v>59</v>
      </c>
    </row>
    <row r="11" spans="1:16" x14ac:dyDescent="0.2">
      <c r="B11" s="90" t="s">
        <v>6</v>
      </c>
      <c r="C11" s="158">
        <v>3000</v>
      </c>
      <c r="D11" s="161" t="s">
        <v>56</v>
      </c>
      <c r="E11" s="162">
        <v>200</v>
      </c>
      <c r="F11" s="74"/>
      <c r="G11" s="132"/>
      <c r="H11" s="132"/>
      <c r="I11" s="132"/>
      <c r="J11" s="74"/>
      <c r="K11" s="74"/>
      <c r="L11" s="74"/>
      <c r="M11" s="133"/>
      <c r="P11" s="64" t="s">
        <v>69</v>
      </c>
    </row>
    <row r="12" spans="1:16" ht="13.5" thickBot="1" x14ac:dyDescent="0.25">
      <c r="B12" s="92" t="s">
        <v>7</v>
      </c>
      <c r="C12" s="87">
        <v>3000</v>
      </c>
      <c r="D12" s="163" t="s">
        <v>60</v>
      </c>
      <c r="E12" s="164">
        <v>103</v>
      </c>
      <c r="F12" s="74"/>
      <c r="G12" s="74"/>
      <c r="H12" s="74"/>
      <c r="I12" s="74"/>
      <c r="J12" s="97" t="s">
        <v>19</v>
      </c>
      <c r="K12" s="74"/>
      <c r="L12" s="74"/>
      <c r="M12" s="133"/>
    </row>
    <row r="13" spans="1:16" x14ac:dyDescent="0.2">
      <c r="B13" s="95" t="s">
        <v>8</v>
      </c>
      <c r="C13" s="96">
        <v>200</v>
      </c>
      <c r="D13" s="97" t="s">
        <v>72</v>
      </c>
      <c r="E13" s="74"/>
      <c r="F13" s="74"/>
      <c r="G13" s="74"/>
      <c r="H13" s="74"/>
      <c r="I13" s="74"/>
      <c r="J13" s="77" t="s">
        <v>18</v>
      </c>
      <c r="K13" s="74"/>
      <c r="L13" s="132" t="s">
        <v>37</v>
      </c>
      <c r="M13" s="133"/>
    </row>
    <row r="14" spans="1:16" ht="13.5" thickBot="1" x14ac:dyDescent="0.25">
      <c r="B14" s="134"/>
      <c r="C14" s="74"/>
      <c r="D14" s="77" t="s">
        <v>18</v>
      </c>
      <c r="E14" s="120"/>
      <c r="F14" s="120"/>
      <c r="G14" s="74"/>
      <c r="H14" s="74"/>
      <c r="I14" s="74"/>
      <c r="J14" s="77" t="s">
        <v>18</v>
      </c>
      <c r="K14" s="74"/>
      <c r="L14" s="77" t="s">
        <v>18</v>
      </c>
      <c r="M14" s="133"/>
    </row>
    <row r="15" spans="1:16" ht="13.5" thickBot="1" x14ac:dyDescent="0.25">
      <c r="B15" s="78" t="s">
        <v>1</v>
      </c>
      <c r="C15" s="79" t="s">
        <v>2</v>
      </c>
      <c r="D15" s="98" t="s">
        <v>3</v>
      </c>
      <c r="E15" s="99" t="s">
        <v>9</v>
      </c>
      <c r="F15" s="100" t="s">
        <v>10</v>
      </c>
      <c r="G15" s="101" t="s">
        <v>4</v>
      </c>
      <c r="H15" s="77" t="s">
        <v>62</v>
      </c>
      <c r="I15" s="77" t="s">
        <v>61</v>
      </c>
      <c r="J15" s="102" t="s">
        <v>17</v>
      </c>
      <c r="K15" s="79" t="s">
        <v>5</v>
      </c>
      <c r="L15" s="103" t="s">
        <v>16</v>
      </c>
      <c r="M15" s="135"/>
    </row>
    <row r="16" spans="1:16" ht="13.5" thickBot="1" x14ac:dyDescent="0.25">
      <c r="B16" s="78">
        <v>1</v>
      </c>
      <c r="C16" s="104">
        <v>12000</v>
      </c>
      <c r="D16" s="104">
        <f>I16+H16</f>
        <v>16600.000000000004</v>
      </c>
      <c r="E16" s="136">
        <v>0</v>
      </c>
      <c r="F16" s="137">
        <v>20</v>
      </c>
      <c r="G16" s="107">
        <v>83.000000000000014</v>
      </c>
      <c r="H16" s="107">
        <v>0</v>
      </c>
      <c r="I16" s="107">
        <f>G16*$C$13</f>
        <v>16600.000000000004</v>
      </c>
      <c r="J16" s="138">
        <f>G19+E16-F16-G16</f>
        <v>0</v>
      </c>
      <c r="K16" s="108">
        <f>C11</f>
        <v>3000</v>
      </c>
      <c r="L16" s="109">
        <f>K16+D16-C16</f>
        <v>7600.0000000000036</v>
      </c>
      <c r="M16" s="135"/>
    </row>
    <row r="17" spans="2:13" ht="13.5" thickBot="1" x14ac:dyDescent="0.25">
      <c r="B17" s="78">
        <v>2</v>
      </c>
      <c r="C17" s="104">
        <v>28000</v>
      </c>
      <c r="D17" s="104">
        <f>I17+H17</f>
        <v>20600</v>
      </c>
      <c r="E17" s="139">
        <v>20</v>
      </c>
      <c r="F17" s="140">
        <v>0</v>
      </c>
      <c r="G17" s="112">
        <v>103</v>
      </c>
      <c r="H17" s="107">
        <v>0</v>
      </c>
      <c r="I17" s="107">
        <f>G17*$C$13</f>
        <v>20600</v>
      </c>
      <c r="J17" s="141">
        <f>G16+E17-F17-G17</f>
        <v>0</v>
      </c>
      <c r="K17" s="108">
        <f>L16</f>
        <v>7600.0000000000036</v>
      </c>
      <c r="L17" s="113">
        <f>K17+D17-C17</f>
        <v>200.00000000000364</v>
      </c>
      <c r="M17" s="135"/>
    </row>
    <row r="18" spans="2:13" ht="13.5" thickBot="1" x14ac:dyDescent="0.25">
      <c r="B18" s="78">
        <v>3</v>
      </c>
      <c r="C18" s="104">
        <v>24000</v>
      </c>
      <c r="D18" s="104">
        <f>I18+H18</f>
        <v>24000</v>
      </c>
      <c r="E18" s="139">
        <v>0</v>
      </c>
      <c r="F18" s="140">
        <v>0</v>
      </c>
      <c r="G18" s="112">
        <v>103</v>
      </c>
      <c r="H18" s="107">
        <v>3400</v>
      </c>
      <c r="I18" s="107">
        <f>G18*$C$13</f>
        <v>20600</v>
      </c>
      <c r="J18" s="141">
        <f>G17+E18-F18-G18</f>
        <v>0</v>
      </c>
      <c r="K18" s="108">
        <f>L17</f>
        <v>200.00000000000364</v>
      </c>
      <c r="L18" s="117">
        <f>K18+D18-C18</f>
        <v>200.00000000000364</v>
      </c>
      <c r="M18" s="135"/>
    </row>
    <row r="19" spans="2:13" ht="13.5" thickBot="1" x14ac:dyDescent="0.25">
      <c r="B19" s="78">
        <v>4</v>
      </c>
      <c r="C19" s="104">
        <v>20000</v>
      </c>
      <c r="D19" s="104">
        <f>I19+H19</f>
        <v>22800</v>
      </c>
      <c r="E19" s="142">
        <v>0</v>
      </c>
      <c r="F19" s="143">
        <v>0</v>
      </c>
      <c r="G19" s="116">
        <v>103</v>
      </c>
      <c r="H19" s="107">
        <v>2200</v>
      </c>
      <c r="I19" s="107">
        <f>G19*$C$13</f>
        <v>20600</v>
      </c>
      <c r="J19" s="144">
        <f>G18+E19-F19-G19</f>
        <v>0</v>
      </c>
      <c r="K19" s="108">
        <f>L18</f>
        <v>200.00000000000364</v>
      </c>
      <c r="L19" s="119">
        <f>K19+D19-C19</f>
        <v>3000.0000000000036</v>
      </c>
      <c r="M19" s="135"/>
    </row>
    <row r="20" spans="2:13" x14ac:dyDescent="0.2">
      <c r="B20" s="76" t="s">
        <v>39</v>
      </c>
      <c r="C20" s="77">
        <f>SUM(C16:C19)</f>
        <v>84000</v>
      </c>
      <c r="D20" s="77">
        <f>SUM(D16:D19)</f>
        <v>84000</v>
      </c>
      <c r="E20" s="77">
        <f>SUM(E16:E19)</f>
        <v>20</v>
      </c>
      <c r="F20" s="77">
        <f>SUM(F16:F19)</f>
        <v>20</v>
      </c>
      <c r="G20" s="77"/>
      <c r="H20" s="77">
        <f t="shared" ref="H20:I20" si="0">SUM(H16:H19)</f>
        <v>5600</v>
      </c>
      <c r="I20" s="77">
        <f t="shared" si="0"/>
        <v>78400</v>
      </c>
      <c r="J20" s="77"/>
      <c r="K20" s="77" t="s">
        <v>12</v>
      </c>
      <c r="L20" s="77">
        <f>AVERAGE(K16:L19)</f>
        <v>2750.0000000000032</v>
      </c>
      <c r="M20" s="75"/>
    </row>
    <row r="21" spans="2:13" ht="13.5" thickBot="1" x14ac:dyDescent="0.25">
      <c r="B21" s="76"/>
      <c r="C21" s="77"/>
      <c r="D21" s="118" t="s">
        <v>11</v>
      </c>
      <c r="E21" s="79">
        <v>150</v>
      </c>
      <c r="F21" s="79">
        <v>250</v>
      </c>
      <c r="G21" s="77"/>
      <c r="H21" s="79">
        <v>3</v>
      </c>
      <c r="I21" s="79">
        <v>2</v>
      </c>
      <c r="J21" s="77"/>
      <c r="K21" s="118" t="s">
        <v>20</v>
      </c>
      <c r="L21" s="79">
        <v>9</v>
      </c>
      <c r="M21" s="75" t="s">
        <v>15</v>
      </c>
    </row>
    <row r="22" spans="2:13" ht="13.5" thickBot="1" x14ac:dyDescent="0.25">
      <c r="B22" s="134"/>
      <c r="C22" s="77"/>
      <c r="D22" s="118" t="s">
        <v>13</v>
      </c>
      <c r="E22" s="79">
        <f>E21*E20</f>
        <v>3000</v>
      </c>
      <c r="F22" s="79">
        <f>F21*F20</f>
        <v>5000</v>
      </c>
      <c r="G22" s="77"/>
      <c r="H22" s="79">
        <f t="shared" ref="H22:I22" si="1">H21*H20</f>
        <v>16800</v>
      </c>
      <c r="I22" s="79">
        <f t="shared" si="1"/>
        <v>156800</v>
      </c>
      <c r="J22" s="77"/>
      <c r="K22" s="118" t="s">
        <v>13</v>
      </c>
      <c r="L22" s="104">
        <f>L21*L20</f>
        <v>24750.000000000029</v>
      </c>
      <c r="M22" s="119">
        <f>E22+F22+H22+I22+L22</f>
        <v>206350.00000000003</v>
      </c>
    </row>
    <row r="23" spans="2:13" x14ac:dyDescent="0.2">
      <c r="B23" s="134"/>
      <c r="C23" s="77"/>
      <c r="D23" s="74"/>
      <c r="E23" s="77" t="s">
        <v>21</v>
      </c>
      <c r="F23" s="120" t="s">
        <v>33</v>
      </c>
      <c r="G23" s="77"/>
      <c r="H23" s="120" t="s">
        <v>63</v>
      </c>
      <c r="I23" s="120" t="s">
        <v>64</v>
      </c>
      <c r="J23" s="77"/>
      <c r="K23" s="77"/>
      <c r="L23" s="120" t="s">
        <v>34</v>
      </c>
      <c r="M23" s="121" t="s">
        <v>35</v>
      </c>
    </row>
    <row r="24" spans="2:13" ht="13.5" thickBot="1" x14ac:dyDescent="0.25">
      <c r="B24" s="149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150"/>
    </row>
  </sheetData>
  <pageMargins left="0.75" right="0.75" top="1" bottom="1" header="0.5" footer="0.5"/>
  <pageSetup orientation="landscape" horizontalDpi="4294967294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8E69D-7E4D-46A5-84F4-80D3B61B1D6A}">
  <dimension ref="A1:Q26"/>
  <sheetViews>
    <sheetView zoomScaleNormal="100" zoomScaleSheetLayoutView="100" workbookViewId="0">
      <selection activeCell="A2" sqref="A2"/>
    </sheetView>
  </sheetViews>
  <sheetFormatPr defaultColWidth="9.140625" defaultRowHeight="12.75" x14ac:dyDescent="0.2"/>
  <cols>
    <col min="1" max="1" width="2.85546875" style="64" customWidth="1"/>
    <col min="2" max="2" width="11.5703125" style="64" customWidth="1"/>
    <col min="3" max="7" width="9.140625" style="64"/>
    <col min="8" max="9" width="9.42578125" style="64" bestFit="1" customWidth="1"/>
    <col min="10" max="10" width="9.42578125" style="64" customWidth="1"/>
    <col min="11" max="14" width="9.140625" style="64"/>
    <col min="15" max="15" width="1.7109375" style="64" customWidth="1"/>
    <col min="16" max="16" width="5.28515625" style="64" customWidth="1"/>
    <col min="17" max="16384" width="9.140625" style="64"/>
  </cols>
  <sheetData>
    <row r="1" spans="1:17" x14ac:dyDescent="0.2">
      <c r="A1" s="88" t="s">
        <v>0</v>
      </c>
    </row>
    <row r="2" spans="1:17" x14ac:dyDescent="0.2">
      <c r="A2" s="88"/>
    </row>
    <row r="3" spans="1:17" x14ac:dyDescent="0.2">
      <c r="B3" s="64" t="s">
        <v>71</v>
      </c>
      <c r="P3" s="88" t="s">
        <v>71</v>
      </c>
    </row>
    <row r="4" spans="1:17" x14ac:dyDescent="0.2">
      <c r="B4" s="64" t="s">
        <v>67</v>
      </c>
      <c r="P4" s="88" t="s">
        <v>67</v>
      </c>
      <c r="Q4" s="88"/>
    </row>
    <row r="5" spans="1:17" x14ac:dyDescent="0.2">
      <c r="C5" s="64" t="s">
        <v>57</v>
      </c>
      <c r="P5" s="88"/>
      <c r="Q5" s="88" t="s">
        <v>57</v>
      </c>
    </row>
    <row r="6" spans="1:17" x14ac:dyDescent="0.2">
      <c r="B6" s="64" t="s">
        <v>66</v>
      </c>
      <c r="P6" s="88" t="s">
        <v>66</v>
      </c>
      <c r="Q6" s="88"/>
    </row>
    <row r="7" spans="1:17" x14ac:dyDescent="0.2">
      <c r="C7" s="64" t="s">
        <v>58</v>
      </c>
      <c r="P7" s="88"/>
      <c r="Q7" s="88" t="s">
        <v>58</v>
      </c>
    </row>
    <row r="8" spans="1:17" x14ac:dyDescent="0.2">
      <c r="B8" s="64" t="s">
        <v>65</v>
      </c>
      <c r="P8" s="88" t="s">
        <v>65</v>
      </c>
      <c r="Q8" s="88"/>
    </row>
    <row r="9" spans="1:17" x14ac:dyDescent="0.2">
      <c r="C9" s="156" t="s">
        <v>54</v>
      </c>
      <c r="P9" s="88"/>
      <c r="Q9" s="165" t="s">
        <v>54</v>
      </c>
    </row>
    <row r="10" spans="1:17" x14ac:dyDescent="0.2">
      <c r="B10" s="88" t="s">
        <v>59</v>
      </c>
      <c r="P10" s="88" t="s">
        <v>59</v>
      </c>
    </row>
    <row r="11" spans="1:17" ht="13.5" thickBot="1" x14ac:dyDescent="0.25">
      <c r="C11" s="88" t="s">
        <v>69</v>
      </c>
      <c r="Q11" s="88" t="s">
        <v>69</v>
      </c>
    </row>
    <row r="12" spans="1:17" ht="13.5" thickBot="1" x14ac:dyDescent="0.25">
      <c r="B12" s="131" t="s">
        <v>27</v>
      </c>
      <c r="C12" s="67"/>
      <c r="D12" s="67"/>
      <c r="E12" s="67"/>
      <c r="F12" s="67"/>
      <c r="G12" s="67"/>
      <c r="H12" s="67"/>
      <c r="I12" s="67"/>
      <c r="J12" s="69"/>
      <c r="K12" s="67"/>
      <c r="L12" s="67"/>
      <c r="M12" s="67"/>
      <c r="N12" s="89"/>
    </row>
    <row r="13" spans="1:17" x14ac:dyDescent="0.2">
      <c r="B13" s="90" t="s">
        <v>6</v>
      </c>
      <c r="C13" s="158">
        <v>3000</v>
      </c>
      <c r="D13" s="161" t="s">
        <v>56</v>
      </c>
      <c r="E13" s="162">
        <v>200</v>
      </c>
      <c r="F13" s="74"/>
      <c r="G13" s="132"/>
      <c r="H13" s="132"/>
      <c r="I13" s="132"/>
      <c r="J13" s="166"/>
      <c r="K13" s="74"/>
      <c r="L13" s="74"/>
      <c r="M13" s="74"/>
      <c r="N13" s="133"/>
    </row>
    <row r="14" spans="1:17" ht="13.5" thickBot="1" x14ac:dyDescent="0.25">
      <c r="B14" s="92" t="s">
        <v>7</v>
      </c>
      <c r="C14" s="87">
        <v>3000</v>
      </c>
      <c r="D14" s="163" t="s">
        <v>60</v>
      </c>
      <c r="E14" s="164">
        <v>103</v>
      </c>
      <c r="F14" s="74"/>
      <c r="G14" s="74"/>
      <c r="H14" s="74"/>
      <c r="I14" s="74"/>
      <c r="J14" s="77"/>
      <c r="K14" s="97" t="s">
        <v>19</v>
      </c>
      <c r="L14" s="74"/>
      <c r="M14" s="74"/>
      <c r="N14" s="133"/>
    </row>
    <row r="15" spans="1:17" x14ac:dyDescent="0.2">
      <c r="B15" s="95" t="s">
        <v>8</v>
      </c>
      <c r="C15" s="96">
        <v>200</v>
      </c>
      <c r="D15" s="97" t="s">
        <v>72</v>
      </c>
      <c r="E15" s="74"/>
      <c r="F15" s="74"/>
      <c r="G15" s="74"/>
      <c r="H15" s="74"/>
      <c r="I15" s="74"/>
      <c r="J15" s="167" t="s">
        <v>70</v>
      </c>
      <c r="K15" s="77" t="s">
        <v>18</v>
      </c>
      <c r="L15" s="74"/>
      <c r="M15" s="132" t="s">
        <v>37</v>
      </c>
      <c r="N15" s="133"/>
    </row>
    <row r="16" spans="1:17" ht="13.5" thickBot="1" x14ac:dyDescent="0.25">
      <c r="B16" s="134"/>
      <c r="C16" s="74"/>
      <c r="D16" s="77" t="s">
        <v>18</v>
      </c>
      <c r="E16" s="120"/>
      <c r="F16" s="120"/>
      <c r="G16" s="74"/>
      <c r="H16" s="74"/>
      <c r="I16" s="74"/>
      <c r="J16" s="168">
        <v>0.1</v>
      </c>
      <c r="K16" s="77" t="s">
        <v>18</v>
      </c>
      <c r="L16" s="74"/>
      <c r="M16" s="77" t="s">
        <v>18</v>
      </c>
      <c r="N16" s="133"/>
    </row>
    <row r="17" spans="2:14" ht="13.5" thickBot="1" x14ac:dyDescent="0.25">
      <c r="B17" s="78" t="s">
        <v>1</v>
      </c>
      <c r="C17" s="79" t="s">
        <v>2</v>
      </c>
      <c r="D17" s="98" t="s">
        <v>3</v>
      </c>
      <c r="E17" s="99" t="s">
        <v>9</v>
      </c>
      <c r="F17" s="100" t="s">
        <v>10</v>
      </c>
      <c r="G17" s="101" t="s">
        <v>4</v>
      </c>
      <c r="H17" s="77" t="s">
        <v>62</v>
      </c>
      <c r="I17" s="77" t="s">
        <v>61</v>
      </c>
      <c r="J17" s="77" t="s">
        <v>68</v>
      </c>
      <c r="K17" s="102" t="s">
        <v>17</v>
      </c>
      <c r="L17" s="79" t="s">
        <v>5</v>
      </c>
      <c r="M17" s="103" t="s">
        <v>16</v>
      </c>
      <c r="N17" s="135"/>
    </row>
    <row r="18" spans="2:14" ht="13.5" thickBot="1" x14ac:dyDescent="0.25">
      <c r="B18" s="78">
        <v>1</v>
      </c>
      <c r="C18" s="104">
        <v>12000</v>
      </c>
      <c r="D18" s="104">
        <f>I18+H18</f>
        <v>18080</v>
      </c>
      <c r="E18" s="136">
        <v>0</v>
      </c>
      <c r="F18" s="137">
        <v>12.600000000000009</v>
      </c>
      <c r="G18" s="107">
        <v>90.399999999999991</v>
      </c>
      <c r="H18" s="107">
        <v>0</v>
      </c>
      <c r="I18" s="107">
        <f>G18*$C$15</f>
        <v>18080</v>
      </c>
      <c r="J18" s="107">
        <f>I18*$J$16</f>
        <v>1808</v>
      </c>
      <c r="K18" s="138">
        <f>G21+E18-F18-G18</f>
        <v>0</v>
      </c>
      <c r="L18" s="108">
        <f>C13</f>
        <v>3000</v>
      </c>
      <c r="M18" s="109">
        <f>L18+D18-C18</f>
        <v>9080</v>
      </c>
      <c r="N18" s="135"/>
    </row>
    <row r="19" spans="2:14" ht="13.5" thickBot="1" x14ac:dyDescent="0.25">
      <c r="B19" s="78">
        <v>2</v>
      </c>
      <c r="C19" s="104">
        <v>28000</v>
      </c>
      <c r="D19" s="104">
        <f t="shared" ref="D19:D21" si="0">I19+H19</f>
        <v>20600</v>
      </c>
      <c r="E19" s="139">
        <v>12.600000000000023</v>
      </c>
      <c r="F19" s="140">
        <v>0</v>
      </c>
      <c r="G19" s="112">
        <v>103</v>
      </c>
      <c r="H19" s="107">
        <v>0</v>
      </c>
      <c r="I19" s="107">
        <f>G19*$C$15</f>
        <v>20600</v>
      </c>
      <c r="J19" s="107">
        <f>I19*$J$16</f>
        <v>2060</v>
      </c>
      <c r="K19" s="141">
        <f>G18+E19-F19-G19</f>
        <v>0</v>
      </c>
      <c r="L19" s="108">
        <f>M18</f>
        <v>9080</v>
      </c>
      <c r="M19" s="113">
        <f>L19+D19-C19</f>
        <v>1680</v>
      </c>
      <c r="N19" s="135"/>
    </row>
    <row r="20" spans="2:14" ht="13.5" thickBot="1" x14ac:dyDescent="0.25">
      <c r="B20" s="78">
        <v>3</v>
      </c>
      <c r="C20" s="104">
        <v>24000</v>
      </c>
      <c r="D20" s="104">
        <f t="shared" si="0"/>
        <v>22660</v>
      </c>
      <c r="E20" s="139">
        <v>0</v>
      </c>
      <c r="F20" s="140">
        <v>0</v>
      </c>
      <c r="G20" s="112">
        <v>103</v>
      </c>
      <c r="H20" s="107">
        <v>2060</v>
      </c>
      <c r="I20" s="107">
        <f>G20*$C$15</f>
        <v>20600</v>
      </c>
      <c r="J20" s="107">
        <f>I20*$J$16</f>
        <v>2060</v>
      </c>
      <c r="K20" s="141">
        <f>G19+E20-F20-G20</f>
        <v>0</v>
      </c>
      <c r="L20" s="108">
        <f>M19</f>
        <v>1680</v>
      </c>
      <c r="M20" s="117">
        <f>L20+D20-C20</f>
        <v>340</v>
      </c>
      <c r="N20" s="135"/>
    </row>
    <row r="21" spans="2:14" ht="13.5" thickBot="1" x14ac:dyDescent="0.25">
      <c r="B21" s="78">
        <v>4</v>
      </c>
      <c r="C21" s="104">
        <v>20000</v>
      </c>
      <c r="D21" s="104">
        <f t="shared" si="0"/>
        <v>22660</v>
      </c>
      <c r="E21" s="142">
        <v>0</v>
      </c>
      <c r="F21" s="143">
        <v>0</v>
      </c>
      <c r="G21" s="116">
        <v>103</v>
      </c>
      <c r="H21" s="107">
        <v>2060.0000000000005</v>
      </c>
      <c r="I21" s="107">
        <f>G21*$C$15</f>
        <v>20600</v>
      </c>
      <c r="J21" s="107">
        <f>I21*$J$16</f>
        <v>2060</v>
      </c>
      <c r="K21" s="144">
        <f>G20+E21-F21-G21</f>
        <v>0</v>
      </c>
      <c r="L21" s="108">
        <f>M20</f>
        <v>340</v>
      </c>
      <c r="M21" s="119">
        <f>L21+D21-C21</f>
        <v>3000</v>
      </c>
      <c r="N21" s="135"/>
    </row>
    <row r="22" spans="2:14" x14ac:dyDescent="0.2">
      <c r="B22" s="76" t="s">
        <v>39</v>
      </c>
      <c r="C22" s="77">
        <f>SUM(C18:C21)</f>
        <v>84000</v>
      </c>
      <c r="D22" s="77">
        <f>SUM(D18:D21)</f>
        <v>84000</v>
      </c>
      <c r="E22" s="77">
        <f>SUM(E18:E21)</f>
        <v>12.600000000000023</v>
      </c>
      <c r="F22" s="77">
        <f>SUM(F18:F21)</f>
        <v>12.600000000000009</v>
      </c>
      <c r="G22" s="77"/>
      <c r="H22" s="77">
        <f t="shared" ref="H22:I22" si="1">SUM(H18:H21)</f>
        <v>4120</v>
      </c>
      <c r="I22" s="77">
        <f t="shared" si="1"/>
        <v>79880</v>
      </c>
      <c r="J22" s="77"/>
      <c r="K22" s="77"/>
      <c r="L22" s="77" t="s">
        <v>12</v>
      </c>
      <c r="M22" s="77">
        <f>AVERAGE(L18:M21)</f>
        <v>3525</v>
      </c>
      <c r="N22" s="75"/>
    </row>
    <row r="23" spans="2:14" ht="13.5" thickBot="1" x14ac:dyDescent="0.25">
      <c r="B23" s="76"/>
      <c r="C23" s="77"/>
      <c r="D23" s="118" t="s">
        <v>11</v>
      </c>
      <c r="E23" s="79">
        <v>150</v>
      </c>
      <c r="F23" s="79">
        <v>250</v>
      </c>
      <c r="G23" s="77"/>
      <c r="H23" s="79">
        <v>3</v>
      </c>
      <c r="I23" s="79">
        <v>2</v>
      </c>
      <c r="J23" s="77"/>
      <c r="K23" s="77"/>
      <c r="L23" s="118" t="s">
        <v>20</v>
      </c>
      <c r="M23" s="79">
        <v>9</v>
      </c>
      <c r="N23" s="75" t="s">
        <v>15</v>
      </c>
    </row>
    <row r="24" spans="2:14" ht="13.5" thickBot="1" x14ac:dyDescent="0.25">
      <c r="B24" s="134"/>
      <c r="C24" s="77"/>
      <c r="D24" s="118" t="s">
        <v>13</v>
      </c>
      <c r="E24" s="79">
        <f>E23*E22</f>
        <v>1890.0000000000034</v>
      </c>
      <c r="F24" s="79">
        <f>F23*F22</f>
        <v>3150.0000000000023</v>
      </c>
      <c r="G24" s="77"/>
      <c r="H24" s="79">
        <f t="shared" ref="H24:I24" si="2">H23*H22</f>
        <v>12360</v>
      </c>
      <c r="I24" s="79">
        <f t="shared" si="2"/>
        <v>159760</v>
      </c>
      <c r="J24" s="77"/>
      <c r="K24" s="77"/>
      <c r="L24" s="118" t="s">
        <v>13</v>
      </c>
      <c r="M24" s="104">
        <f>M23*M22</f>
        <v>31725</v>
      </c>
      <c r="N24" s="119">
        <f>E24+F24+H24+I24+M24</f>
        <v>208885</v>
      </c>
    </row>
    <row r="25" spans="2:14" x14ac:dyDescent="0.2">
      <c r="B25" s="134"/>
      <c r="C25" s="77"/>
      <c r="D25" s="74"/>
      <c r="E25" s="77" t="s">
        <v>21</v>
      </c>
      <c r="F25" s="120" t="s">
        <v>33</v>
      </c>
      <c r="G25" s="77"/>
      <c r="H25" s="120" t="s">
        <v>63</v>
      </c>
      <c r="I25" s="120" t="s">
        <v>64</v>
      </c>
      <c r="J25" s="120"/>
      <c r="K25" s="77"/>
      <c r="L25" s="77"/>
      <c r="M25" s="120" t="s">
        <v>34</v>
      </c>
      <c r="N25" s="121" t="s">
        <v>35</v>
      </c>
    </row>
    <row r="26" spans="2:14" ht="13.5" thickBot="1" x14ac:dyDescent="0.25">
      <c r="B26" s="149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150"/>
    </row>
  </sheetData>
  <pageMargins left="0.75" right="0.75" top="1" bottom="1" header="0.5" footer="0.5"/>
  <pageSetup orientation="landscape" horizontalDpi="4294967294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LC-CD-MX-Aggregate Plans</vt:lpstr>
      <vt:lpstr>LP Aggregate Planning</vt:lpstr>
      <vt:lpstr>LC-CD-MX-LP__AP</vt:lpstr>
      <vt:lpstr>AP-LP1</vt:lpstr>
      <vt:lpstr>AP-LP2</vt:lpstr>
      <vt:lpstr>AP-LP3</vt:lpstr>
      <vt:lpstr>AP-LP4</vt:lpstr>
      <vt:lpstr>AP-LP5</vt:lpstr>
      <vt:lpstr>'AP-LP1'!Print_Area</vt:lpstr>
      <vt:lpstr>'AP-LP2'!Print_Area</vt:lpstr>
      <vt:lpstr>'AP-LP3'!Print_Area</vt:lpstr>
      <vt:lpstr>'AP-LP4'!Print_Area</vt:lpstr>
      <vt:lpstr>'AP-LP5'!Print_Area</vt:lpstr>
      <vt:lpstr>'LP Aggregate Planning'!Print_Area</vt:lpstr>
    </vt:vector>
  </TitlesOfParts>
  <Company>COB-UCD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D. Harper</dc:creator>
  <cp:lastModifiedBy>Michael Harper</cp:lastModifiedBy>
  <cp:lastPrinted>2012-01-16T18:37:45Z</cp:lastPrinted>
  <dcterms:created xsi:type="dcterms:W3CDTF">2004-09-15T19:39:48Z</dcterms:created>
  <dcterms:modified xsi:type="dcterms:W3CDTF">2021-03-10T19:29:18Z</dcterms:modified>
</cp:coreProperties>
</file>