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_A4-Material\B6-DA-Master Folder\DA-2019-Utility\"/>
    </mc:Choice>
  </mc:AlternateContent>
  <xr:revisionPtr revIDLastSave="0" documentId="13_ncr:1_{EDFDF2B0-2D07-496D-8EE6-4E945DCA2B2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UtilityAnalysis" sheetId="4" r:id="rId1"/>
    <sheet name="Lotteries" sheetId="9" r:id="rId2"/>
    <sheet name="Functions" sheetId="14" r:id="rId3"/>
    <sheet name="Empirical" sheetId="13" r:id="rId4"/>
  </sheets>
  <definedNames>
    <definedName name="solver_adj" localSheetId="3" hidden="1">Empirical!$H$10</definedName>
    <definedName name="solver_cvg" localSheetId="3" hidden="1">0.0001</definedName>
    <definedName name="solver_drv" localSheetId="3" hidden="1">1</definedName>
    <definedName name="solver_eng" localSheetId="3" hidden="1">1</definedName>
    <definedName name="solver_est" localSheetId="3" hidden="1">1</definedName>
    <definedName name="solver_itr" localSheetId="3" hidden="1">2147483647</definedName>
    <definedName name="solver_lhs1" localSheetId="3" hidden="1">Empirical!#REF!</definedName>
    <definedName name="solver_lhs2" localSheetId="3" hidden="1">Empirical!#REF!</definedName>
    <definedName name="solver_mip" localSheetId="3" hidden="1">2147483647</definedName>
    <definedName name="solver_mni" localSheetId="3" hidden="1">30</definedName>
    <definedName name="solver_mrt" localSheetId="3" hidden="1">0.075</definedName>
    <definedName name="solver_msl" localSheetId="3" hidden="1">2</definedName>
    <definedName name="solver_neg" localSheetId="3" hidden="1">1</definedName>
    <definedName name="solver_nod" localSheetId="3" hidden="1">2147483647</definedName>
    <definedName name="solver_num" localSheetId="3" hidden="1">2</definedName>
    <definedName name="solver_nwt" localSheetId="3" hidden="1">1</definedName>
    <definedName name="solver_opt" localSheetId="3" hidden="1">Empirical!$I$22</definedName>
    <definedName name="solver_pre" localSheetId="3" hidden="1">0.000001</definedName>
    <definedName name="solver_rbv" localSheetId="3" hidden="1">1</definedName>
    <definedName name="solver_rel1" localSheetId="3" hidden="1">3</definedName>
    <definedName name="solver_rel2" localSheetId="3" hidden="1">1</definedName>
    <definedName name="solver_rhs1" localSheetId="3" hidden="1">Empirical!$G$10:$G$14</definedName>
    <definedName name="solver_rhs2" localSheetId="3" hidden="1">Empirical!$G$15:$G$19</definedName>
    <definedName name="solver_rlx" localSheetId="3" hidden="1">2</definedName>
    <definedName name="solver_rsd" localSheetId="3" hidden="1">0</definedName>
    <definedName name="solver_scl" localSheetId="3" hidden="1">1</definedName>
    <definedName name="solver_sho" localSheetId="3" hidden="1">2</definedName>
    <definedName name="solver_ssz" localSheetId="3" hidden="1">100</definedName>
    <definedName name="solver_tim" localSheetId="3" hidden="1">2147483647</definedName>
    <definedName name="solver_tol" localSheetId="3" hidden="1">0.01</definedName>
    <definedName name="solver_typ" localSheetId="3" hidden="1">3</definedName>
    <definedName name="solver_val" localSheetId="3" hidden="1">0</definedName>
    <definedName name="solver_ver" localSheetId="3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I4" i="9" l="1"/>
  <c r="AJ4" i="9"/>
  <c r="AK4" i="9"/>
  <c r="AL4" i="9"/>
  <c r="AM4" i="9"/>
  <c r="AN4" i="9"/>
  <c r="AI5" i="9"/>
  <c r="AJ5" i="9"/>
  <c r="AK5" i="9"/>
  <c r="AL5" i="9"/>
  <c r="AM5" i="9"/>
  <c r="AN5" i="9"/>
  <c r="AI6" i="9"/>
  <c r="AJ6" i="9"/>
  <c r="AK6" i="9"/>
  <c r="AL6" i="9"/>
  <c r="AM6" i="9"/>
  <c r="AN6" i="9"/>
  <c r="AI7" i="9"/>
  <c r="AJ7" i="9"/>
  <c r="AK7" i="9"/>
  <c r="AL7" i="9"/>
  <c r="AH4" i="9"/>
  <c r="AH5" i="9"/>
  <c r="AH6" i="9"/>
  <c r="AH7" i="9"/>
  <c r="AH3" i="9"/>
  <c r="V4" i="9"/>
  <c r="U4" i="9"/>
  <c r="U3" i="9"/>
  <c r="M32" i="9"/>
  <c r="V9" i="9" s="1"/>
  <c r="M28" i="9"/>
  <c r="V5" i="9" s="1"/>
  <c r="L32" i="9"/>
  <c r="U9" i="9" s="1"/>
  <c r="L31" i="9"/>
  <c r="U8" i="9" s="1"/>
  <c r="L30" i="9"/>
  <c r="U7" i="9" s="1"/>
  <c r="L29" i="9"/>
  <c r="U6" i="9" s="1"/>
  <c r="L28" i="9"/>
  <c r="U5" i="9" s="1"/>
  <c r="Q20" i="14" l="1"/>
  <c r="Q21" i="14" s="1"/>
  <c r="Q22" i="14" s="1"/>
  <c r="Q23" i="14" s="1"/>
  <c r="Q24" i="14" s="1"/>
  <c r="Q25" i="14" s="1"/>
  <c r="Q26" i="14" s="1"/>
  <c r="Q27" i="14" s="1"/>
  <c r="Q28" i="14" s="1"/>
  <c r="Q29" i="14" s="1"/>
  <c r="Q30" i="14" s="1"/>
  <c r="Q31" i="14" s="1"/>
  <c r="Q32" i="14" s="1"/>
  <c r="Q33" i="14" s="1"/>
  <c r="Q34" i="14" s="1"/>
  <c r="Q35" i="14" s="1"/>
  <c r="Q36" i="14" s="1"/>
  <c r="Q37" i="14" s="1"/>
  <c r="Q38" i="14" s="1"/>
  <c r="Q39" i="14" s="1"/>
  <c r="E33" i="14"/>
  <c r="E32" i="14"/>
  <c r="E31" i="14"/>
  <c r="E30" i="14"/>
  <c r="E29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S12" i="14"/>
  <c r="E15" i="14"/>
  <c r="S11" i="14"/>
  <c r="R15" i="14" s="1"/>
  <c r="R16" i="14" s="1"/>
  <c r="R19" i="14" s="1"/>
  <c r="E14" i="14"/>
  <c r="S10" i="14"/>
  <c r="E13" i="14"/>
  <c r="S9" i="14"/>
  <c r="I12" i="13"/>
  <c r="I13" i="13" s="1"/>
  <c r="J11" i="13"/>
  <c r="R21" i="14" l="1"/>
  <c r="R20" i="14"/>
  <c r="R39" i="14"/>
  <c r="R35" i="14"/>
  <c r="R27" i="14"/>
  <c r="R33" i="14"/>
  <c r="R25" i="14"/>
  <c r="R26" i="14"/>
  <c r="R34" i="14"/>
  <c r="R24" i="14"/>
  <c r="R31" i="14"/>
  <c r="R23" i="14"/>
  <c r="R38" i="14"/>
  <c r="R30" i="14"/>
  <c r="R22" i="14"/>
  <c r="R32" i="14"/>
  <c r="R37" i="14"/>
  <c r="R29" i="14"/>
  <c r="R36" i="14"/>
  <c r="R28" i="14"/>
  <c r="J12" i="13"/>
  <c r="I14" i="13"/>
  <c r="J13" i="13"/>
  <c r="I15" i="13" l="1"/>
  <c r="J14" i="13"/>
  <c r="I16" i="13" l="1"/>
  <c r="J15" i="13"/>
  <c r="I17" i="13" l="1"/>
  <c r="J16" i="13"/>
  <c r="J17" i="13" l="1"/>
  <c r="I18" i="13"/>
  <c r="I19" i="13" l="1"/>
  <c r="J19" i="13" s="1"/>
  <c r="J18" i="13"/>
  <c r="N21" i="9" l="1"/>
  <c r="N22" i="9"/>
  <c r="N23" i="9"/>
  <c r="N24" i="9"/>
  <c r="M24" i="9"/>
  <c r="M23" i="9"/>
  <c r="M22" i="9"/>
  <c r="M21" i="9"/>
  <c r="P19" i="9"/>
  <c r="AL20" i="9"/>
  <c r="AK20" i="9"/>
  <c r="AJ20" i="9"/>
  <c r="AI20" i="9"/>
  <c r="AH20" i="9"/>
  <c r="AH19" i="9"/>
  <c r="AH18" i="9"/>
  <c r="AN17" i="9"/>
  <c r="AL17" i="9"/>
  <c r="AK17" i="9"/>
  <c r="AJ17" i="9"/>
  <c r="AI17" i="9"/>
  <c r="AI15" i="9"/>
  <c r="AH15" i="9"/>
  <c r="AH14" i="9"/>
  <c r="AH13" i="9"/>
  <c r="AH12" i="9"/>
  <c r="AI11" i="9"/>
  <c r="AH11" i="9"/>
  <c r="M15" i="9"/>
  <c r="M14" i="9"/>
  <c r="M13" i="9"/>
  <c r="N12" i="9"/>
  <c r="M12" i="9"/>
  <c r="L12" i="9"/>
  <c r="L13" i="9" s="1"/>
  <c r="G6" i="9"/>
  <c r="G5" i="9"/>
  <c r="H5" i="9" s="1"/>
  <c r="P10" i="9"/>
  <c r="N13" i="9" l="1"/>
  <c r="M29" i="9"/>
  <c r="V6" i="9" s="1"/>
  <c r="H6" i="9"/>
  <c r="P21" i="9"/>
  <c r="P12" i="9"/>
  <c r="M31" i="9" s="1"/>
  <c r="V8" i="9" s="1"/>
  <c r="L14" i="9"/>
  <c r="N15" i="9"/>
  <c r="AI12" i="9"/>
  <c r="AL14" i="9" s="1"/>
  <c r="AL18" i="9" s="1"/>
  <c r="P23" i="9" l="1"/>
  <c r="N14" i="9"/>
  <c r="AI14" i="9"/>
  <c r="AL11" i="9" s="1"/>
  <c r="L15" i="9"/>
  <c r="P14" i="9" l="1"/>
  <c r="AL12" i="9"/>
  <c r="AJ18" i="9" s="1"/>
  <c r="AI18" i="9"/>
  <c r="AI13" i="9" l="1"/>
  <c r="AL13" i="9" s="1"/>
  <c r="AK19" i="9" s="1"/>
  <c r="M30" i="9"/>
  <c r="V7" i="9" s="1"/>
  <c r="C17" i="4"/>
  <c r="C16" i="4"/>
  <c r="C15" i="4"/>
  <c r="C14" i="4"/>
  <c r="AJ19" i="9" l="1"/>
  <c r="AK18" i="9"/>
  <c r="AM18" i="9" s="1"/>
  <c r="AL19" i="9"/>
  <c r="AI19" i="9"/>
  <c r="AM19" i="9"/>
  <c r="AN19" i="9" s="1"/>
  <c r="D15" i="4"/>
  <c r="D16" i="4"/>
  <c r="D17" i="4"/>
  <c r="D14" i="4"/>
  <c r="E16" i="4" l="1"/>
  <c r="D27" i="4" s="1"/>
  <c r="D21" i="4"/>
  <c r="E14" i="4"/>
  <c r="C27" i="4" s="1"/>
  <c r="C21" i="4"/>
  <c r="E17" i="4"/>
  <c r="E27" i="4" s="1"/>
  <c r="E21" i="4"/>
  <c r="E15" i="4"/>
  <c r="E22" i="4"/>
  <c r="D22" i="4"/>
  <c r="C22" i="4"/>
  <c r="AN18" i="9"/>
  <c r="E28" i="4" l="1"/>
  <c r="D28" i="4"/>
  <c r="C28" i="4"/>
  <c r="C7" i="4"/>
  <c r="C29" i="4" s="1"/>
  <c r="K22" i="4"/>
  <c r="J22" i="4" s="1"/>
  <c r="I23" i="4"/>
  <c r="I24" i="4" s="1"/>
  <c r="I25" i="4" s="1"/>
  <c r="I26" i="4" s="1"/>
  <c r="I27" i="4" s="1"/>
  <c r="I28" i="4" s="1"/>
  <c r="I29" i="4" s="1"/>
  <c r="I30" i="4" s="1"/>
  <c r="I31" i="4" s="1"/>
  <c r="I32" i="4" s="1"/>
  <c r="D7" i="4"/>
  <c r="D29" i="4" s="1"/>
  <c r="E7" i="4" l="1"/>
  <c r="C23" i="4"/>
  <c r="D23" i="4"/>
  <c r="K23" i="4"/>
  <c r="K24" i="4" s="1"/>
  <c r="K25" i="4" s="1"/>
  <c r="F5" i="4" l="1"/>
  <c r="E29" i="4"/>
  <c r="F6" i="4"/>
  <c r="E23" i="4"/>
  <c r="F21" i="4" s="1"/>
  <c r="F22" i="4"/>
  <c r="J23" i="4"/>
  <c r="J24" i="4"/>
  <c r="K26" i="4"/>
  <c r="J25" i="4"/>
  <c r="G5" i="4" l="1"/>
  <c r="F28" i="4"/>
  <c r="G28" i="4" s="1"/>
  <c r="F27" i="4"/>
  <c r="G6" i="4"/>
  <c r="G22" i="4"/>
  <c r="G21" i="4"/>
  <c r="K27" i="4"/>
  <c r="J26" i="4"/>
  <c r="G27" i="4" l="1"/>
  <c r="K28" i="4"/>
  <c r="J27" i="4"/>
  <c r="K29" i="4" l="1"/>
  <c r="J28" i="4"/>
  <c r="K30" i="4" l="1"/>
  <c r="J29" i="4"/>
  <c r="K31" i="4" l="1"/>
  <c r="J30" i="4"/>
  <c r="K32" i="4" l="1"/>
  <c r="J32" i="4" s="1"/>
  <c r="J31" i="4"/>
</calcChain>
</file>

<file path=xl/sharedStrings.xml><?xml version="1.0" encoding="utf-8"?>
<sst xmlns="http://schemas.openxmlformats.org/spreadsheetml/2006/main" count="120" uniqueCount="60">
  <si>
    <t>Risk Averse</t>
  </si>
  <si>
    <t>Risk Neutral</t>
  </si>
  <si>
    <t>Decision Analysis with Utility Curves</t>
  </si>
  <si>
    <t>R=</t>
  </si>
  <si>
    <t>Payoff</t>
  </si>
  <si>
    <t>Dry</t>
  </si>
  <si>
    <t>Small</t>
  </si>
  <si>
    <t>Large</t>
  </si>
  <si>
    <t>NoDrill</t>
  </si>
  <si>
    <t>Drill</t>
  </si>
  <si>
    <t>Reserves</t>
  </si>
  <si>
    <t>Probability</t>
  </si>
  <si>
    <t>EMV</t>
  </si>
  <si>
    <t>X</t>
  </si>
  <si>
    <t>U</t>
  </si>
  <si>
    <t>R</t>
  </si>
  <si>
    <t>Min=</t>
  </si>
  <si>
    <t>Max=</t>
  </si>
  <si>
    <t>Decision</t>
  </si>
  <si>
    <t>U(X)=1-exp(-X/R)</t>
  </si>
  <si>
    <t>Utiles, U</t>
  </si>
  <si>
    <t>X=(Payoff-Min)/(Max-Min)</t>
  </si>
  <si>
    <t>X=</t>
  </si>
  <si>
    <t>CE</t>
  </si>
  <si>
    <t>$</t>
  </si>
  <si>
    <t>50-50</t>
  </si>
  <si>
    <t>State1</t>
  </si>
  <si>
    <t>State2</t>
  </si>
  <si>
    <t>State3</t>
  </si>
  <si>
    <t>Decision A</t>
  </si>
  <si>
    <t>Decision B</t>
  </si>
  <si>
    <t>State4</t>
  </si>
  <si>
    <t>From Lotteries</t>
  </si>
  <si>
    <t>PE</t>
  </si>
  <si>
    <t>From Utility Curve</t>
  </si>
  <si>
    <t>E[U]</t>
  </si>
  <si>
    <t>K=</t>
  </si>
  <si>
    <t>P=</t>
  </si>
  <si>
    <t>0.5/P=</t>
  </si>
  <si>
    <t>Ln(1-U)</t>
  </si>
  <si>
    <t>Utility Analysis of Risk Tolerance using Empirical Data</t>
  </si>
  <si>
    <t>Find $Y such that the decision maker is Indifference between the GO and NOGO decisions.  Then, R≈Y.</t>
  </si>
  <si>
    <t>U(4)</t>
  </si>
  <si>
    <t>U(-2)</t>
  </si>
  <si>
    <t>Indifference 50-50 Lottery</t>
  </si>
  <si>
    <t>Utility Analysis with Utility Functions</t>
  </si>
  <si>
    <t>If U($) = 1–exp(–$/R), then $ = (–R)*Ln(1–U($) ).  Now, “$” is linear with “Ln(1–U($) )”</t>
  </si>
  <si>
    <t>From the relationship, $ = (–R)*Ln(1–U($) ), Regress “Ln(1–U($) )” on “$”</t>
  </si>
  <si>
    <t>Slope=</t>
  </si>
  <si>
    <t>From Reference Lotteries</t>
  </si>
  <si>
    <t>Utility Curves, Reference Lotteries.</t>
  </si>
  <si>
    <t>50-50 Certainty Equivalent, Reference Lotteries</t>
  </si>
  <si>
    <t>XK=</t>
  </si>
  <si>
    <t>Payoff, $</t>
  </si>
  <si>
    <t>Example</t>
  </si>
  <si>
    <t>Boundaries</t>
  </si>
  <si>
    <t>Utiles</t>
  </si>
  <si>
    <t>Probability Equivalent (PE), Reference Lotteries</t>
  </si>
  <si>
    <t>Example 1.  "Y vs. Y/2 Certainty Equivalent"</t>
  </si>
  <si>
    <t>Example 2.  "Regression with Reference Lotteries"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</si>
</sst>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00"/>
    <numFmt numFmtId="166" formatCode="0.0"/>
  </numFmts>
  <fonts count="7" x14ac:knownFonts="1">
    <font>
      <sz val="12"/>
      <color theme="1"/>
      <name val="Arial"/>
      <family val="2"/>
    </font>
    <font>
      <b/>
      <u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u/>
      <sz val="10"/>
      <color theme="1"/>
      <name val="Times New Roman"/>
      <family val="1"/>
    </font>
    <font>
      <sz val="10"/>
      <color rgb="FF000000"/>
      <name val="Times New Roman"/>
      <family val="1"/>
    </font>
    <font>
      <i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3" fillId="0" borderId="5" xfId="0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2" fillId="0" borderId="1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0" xfId="0" applyFont="1" applyAlignment="1"/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3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5" fontId="2" fillId="0" borderId="46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5" fontId="2" fillId="0" borderId="16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65" fontId="2" fillId="0" borderId="29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65" fontId="2" fillId="0" borderId="39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0" xfId="0" applyFont="1"/>
    <xf numFmtId="0" fontId="3" fillId="0" borderId="47" xfId="0" applyFont="1" applyBorder="1" applyAlignment="1">
      <alignment horizontal="right"/>
    </xf>
    <xf numFmtId="0" fontId="3" fillId="0" borderId="43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2" fillId="0" borderId="42" xfId="0" applyFont="1" applyBorder="1"/>
    <xf numFmtId="0" fontId="2" fillId="0" borderId="48" xfId="0" applyFont="1" applyBorder="1"/>
    <xf numFmtId="0" fontId="2" fillId="0" borderId="44" xfId="0" applyFont="1" applyBorder="1"/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66" fontId="2" fillId="0" borderId="2" xfId="0" applyNumberFormat="1" applyFont="1" applyBorder="1" applyAlignment="1">
      <alignment horizontal="center"/>
    </xf>
    <xf numFmtId="166" fontId="2" fillId="0" borderId="16" xfId="0" applyNumberFormat="1" applyFont="1" applyBorder="1" applyAlignment="1">
      <alignment horizontal="center"/>
    </xf>
    <xf numFmtId="166" fontId="2" fillId="0" borderId="29" xfId="0" applyNumberFormat="1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sng" strike="noStrike" kern="1200" spc="0" baseline="0">
                <a:solidFill>
                  <a:schemeClr val="dk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r>
              <a:rPr lang="en-US" u="sng"/>
              <a:t>Utility Curve, U(X)=1-exp(-X/R), R=0.5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sng" strike="noStrike" kern="1200" spc="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UtilityAnalysis!$J$21</c:f>
              <c:strCache>
                <c:ptCount val="1"/>
                <c:pt idx="0">
                  <c:v>U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UtilityAnalysis!$I$22:$I$32</c:f>
              <c:numCache>
                <c:formatCode>General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</c:numCache>
            </c:numRef>
          </c:xVal>
          <c:yVal>
            <c:numRef>
              <c:f>UtilityAnalysis!$J$22:$J$32</c:f>
              <c:numCache>
                <c:formatCode>0.0000</c:formatCode>
                <c:ptCount val="11"/>
                <c:pt idx="0" formatCode="General">
                  <c:v>0</c:v>
                </c:pt>
                <c:pt idx="1">
                  <c:v>0.18126924692201818</c:v>
                </c:pt>
                <c:pt idx="2">
                  <c:v>0.32967995396436067</c:v>
                </c:pt>
                <c:pt idx="3">
                  <c:v>0.45118836390597361</c:v>
                </c:pt>
                <c:pt idx="4">
                  <c:v>0.55067103588277844</c:v>
                </c:pt>
                <c:pt idx="5">
                  <c:v>0.63212055882855767</c:v>
                </c:pt>
                <c:pt idx="6">
                  <c:v>0.69880578808779781</c:v>
                </c:pt>
                <c:pt idx="7">
                  <c:v>0.75340303605839354</c:v>
                </c:pt>
                <c:pt idx="8">
                  <c:v>0.79810348200534453</c:v>
                </c:pt>
                <c:pt idx="9">
                  <c:v>0.83470111177841344</c:v>
                </c:pt>
                <c:pt idx="10">
                  <c:v>0.8646647167633873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337-423A-8B0A-E6C8D0DADF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5680936"/>
        <c:axId val="615681592"/>
      </c:scatterChart>
      <c:valAx>
        <c:axId val="615680936"/>
        <c:scaling>
          <c:orientation val="minMax"/>
          <c:max val="1.100000000000000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dk1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r>
                  <a:rPr lang="en-US"/>
                  <a:t>X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dk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dk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615681592"/>
        <c:crosses val="autoZero"/>
        <c:crossBetween val="midCat"/>
      </c:valAx>
      <c:valAx>
        <c:axId val="615681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dk1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r>
                  <a:rPr lang="en-US"/>
                  <a:t>U(X)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dk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dk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615680936"/>
        <c:crosses val="autoZero"/>
        <c:crossBetween val="midCat"/>
        <c:majorUnit val="0.1"/>
      </c:valAx>
      <c:spPr>
        <a:solidFill>
          <a:schemeClr val="lt1"/>
        </a:solidFill>
        <a:ln w="12700" cap="flat" cmpd="sng" algn="ctr">
          <a:solidFill>
            <a:schemeClr val="dk1"/>
          </a:solidFill>
          <a:prstDash val="solid"/>
          <a:miter lim="800000"/>
        </a:ln>
        <a:effectLst/>
      </c:spPr>
    </c:plotArea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 sz="1000" b="1" i="0" baseline="0">
          <a:solidFill>
            <a:schemeClr val="dk1"/>
          </a:solidFill>
          <a:latin typeface="Times New Roman" panose="02020603050405020304" pitchFamily="18" charset="0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sng" strike="noStrike" kern="1200" spc="0" baseline="0">
                <a:solidFill>
                  <a:schemeClr val="dk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r>
              <a:rPr lang="en-US" u="sng"/>
              <a:t>Utility Curve</a:t>
            </a:r>
            <a:r>
              <a:rPr lang="en-US" u="sng" baseline="0"/>
              <a:t> from </a:t>
            </a:r>
            <a:r>
              <a:rPr lang="en-US" u="sng"/>
              <a:t>Reference Lotteries</a:t>
            </a:r>
          </a:p>
        </c:rich>
      </c:tx>
      <c:layout>
        <c:manualLayout>
          <c:xMode val="edge"/>
          <c:yMode val="edge"/>
          <c:x val="0.20269313822073323"/>
          <c:y val="4.1088854648176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sng" strike="noStrike" kern="1200" spc="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0316324095851654"/>
          <c:y val="0.17143605931523836"/>
          <c:w val="0.73307427480655829"/>
          <c:h val="0.61515894715843078"/>
        </c:manualLayout>
      </c:layout>
      <c:scatterChart>
        <c:scatterStyle val="lineMarker"/>
        <c:varyColors val="0"/>
        <c:ser>
          <c:idx val="0"/>
          <c:order val="0"/>
          <c:tx>
            <c:strRef>
              <c:f>Lotteries!$V$4</c:f>
              <c:strCache>
                <c:ptCount val="1"/>
                <c:pt idx="0">
                  <c:v>Utiles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Lotteries!$U$5:$U$9</c:f>
              <c:numCache>
                <c:formatCode>General</c:formatCode>
                <c:ptCount val="5"/>
                <c:pt idx="0">
                  <c:v>-10</c:v>
                </c:pt>
                <c:pt idx="1">
                  <c:v>-4</c:v>
                </c:pt>
                <c:pt idx="2">
                  <c:v>-2</c:v>
                </c:pt>
                <c:pt idx="3">
                  <c:v>1</c:v>
                </c:pt>
                <c:pt idx="4">
                  <c:v>10</c:v>
                </c:pt>
              </c:numCache>
            </c:numRef>
          </c:xVal>
          <c:yVal>
            <c:numRef>
              <c:f>Lotteries!$V$5:$V$9</c:f>
              <c:numCache>
                <c:formatCode>General</c:formatCode>
                <c:ptCount val="5"/>
                <c:pt idx="0">
                  <c:v>0</c:v>
                </c:pt>
                <c:pt idx="1">
                  <c:v>0.5</c:v>
                </c:pt>
                <c:pt idx="2">
                  <c:v>0.625</c:v>
                </c:pt>
                <c:pt idx="3">
                  <c:v>0.75</c:v>
                </c:pt>
                <c:pt idx="4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576-40C6-9B50-78402F52A0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5079872"/>
        <c:axId val="535080200"/>
      </c:scatterChart>
      <c:valAx>
        <c:axId val="535079872"/>
        <c:scaling>
          <c:orientation val="minMax"/>
          <c:max val="10"/>
          <c:min val="-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dk1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r>
                  <a:rPr lang="en-US"/>
                  <a:t>$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dk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dk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5080200"/>
        <c:crosses val="autoZero"/>
        <c:crossBetween val="midCat"/>
        <c:majorUnit val="2"/>
      </c:valAx>
      <c:valAx>
        <c:axId val="53508020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dk1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r>
                  <a:rPr lang="en-US"/>
                  <a:t>Utiles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dk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dk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5079872"/>
        <c:crossesAt val="-10"/>
        <c:crossBetween val="midCat"/>
      </c:valAx>
      <c:spPr>
        <a:solidFill>
          <a:schemeClr val="lt1"/>
        </a:solidFill>
        <a:ln w="19050" cap="flat" cmpd="sng" algn="ctr">
          <a:solidFill>
            <a:schemeClr val="tx1"/>
          </a:solidFill>
          <a:prstDash val="solid"/>
          <a:miter lim="800000"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 sz="1200" b="1" i="0" baseline="0">
          <a:solidFill>
            <a:schemeClr val="dk1"/>
          </a:solidFill>
          <a:latin typeface="Times New Roman" panose="02020603050405020304" pitchFamily="18" charset="0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sng" strike="noStrike" kern="1200" spc="0" baseline="0">
                <a:solidFill>
                  <a:schemeClr val="dk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u="sng"/>
              <a:t>Exponential Utility Curve, R=4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sng" strike="noStrike" kern="1200" spc="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7696650871665288E-2"/>
          <c:y val="0.12786708761909013"/>
          <c:w val="0.88635415245637017"/>
          <c:h val="0.77118521162899667"/>
        </c:manualLayout>
      </c:layout>
      <c:scatterChart>
        <c:scatterStyle val="lineMarker"/>
        <c:varyColors val="0"/>
        <c:ser>
          <c:idx val="0"/>
          <c:order val="0"/>
          <c:tx>
            <c:strRef>
              <c:f>Functions!$E$12</c:f>
              <c:strCache>
                <c:ptCount val="1"/>
                <c:pt idx="0">
                  <c:v>U</c:v>
                </c:pt>
              </c:strCache>
            </c:strRef>
          </c:tx>
          <c:spPr>
            <a:ln w="25400" cap="rnd">
              <a:solidFill>
                <a:schemeClr val="dk1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chemeClr val="tx1"/>
              </a:solidFill>
              <a:ln w="9525">
                <a:solidFill>
                  <a:schemeClr val="dk1"/>
                </a:solidFill>
              </a:ln>
              <a:effectLst/>
            </c:spPr>
          </c:marker>
          <c:xVal>
            <c:numRef>
              <c:f>Functions!$D$13:$D$33</c:f>
              <c:numCache>
                <c:formatCode>General</c:formatCode>
                <c:ptCount val="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xVal>
          <c:yVal>
            <c:numRef>
              <c:f>Functions!$E$13:$E$33</c:f>
              <c:numCache>
                <c:formatCode>General</c:formatCode>
                <c:ptCount val="21"/>
                <c:pt idx="0">
                  <c:v>-11.182493960703473</c:v>
                </c:pt>
                <c:pt idx="1">
                  <c:v>-8.4877358363585262</c:v>
                </c:pt>
                <c:pt idx="2">
                  <c:v>-6.3890560989306504</c:v>
                </c:pt>
                <c:pt idx="3">
                  <c:v>-4.7546026760057307</c:v>
                </c:pt>
                <c:pt idx="4">
                  <c:v>-3.4816890703380645</c:v>
                </c:pt>
                <c:pt idx="5">
                  <c:v>-2.4903429574618414</c:v>
                </c:pt>
                <c:pt idx="6">
                  <c:v>-1.7182818284590451</c:v>
                </c:pt>
                <c:pt idx="7">
                  <c:v>-1.1170000166126748</c:v>
                </c:pt>
                <c:pt idx="8">
                  <c:v>-0.64872127070012819</c:v>
                </c:pt>
                <c:pt idx="9">
                  <c:v>-0.28402541668774139</c:v>
                </c:pt>
                <c:pt idx="10">
                  <c:v>0</c:v>
                </c:pt>
                <c:pt idx="11">
                  <c:v>0.22119921692859512</c:v>
                </c:pt>
                <c:pt idx="12">
                  <c:v>0.39346934028736658</c:v>
                </c:pt>
                <c:pt idx="13">
                  <c:v>0.52763344725898531</c:v>
                </c:pt>
                <c:pt idx="14">
                  <c:v>0.63212055882855767</c:v>
                </c:pt>
                <c:pt idx="15">
                  <c:v>0.71349520313980985</c:v>
                </c:pt>
                <c:pt idx="16">
                  <c:v>0.77686983985157021</c:v>
                </c:pt>
                <c:pt idx="17">
                  <c:v>0.82622605654955483</c:v>
                </c:pt>
                <c:pt idx="18">
                  <c:v>0.8646647167633873</c:v>
                </c:pt>
                <c:pt idx="19">
                  <c:v>0.89460077543813565</c:v>
                </c:pt>
                <c:pt idx="20">
                  <c:v>0.91791500137610116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2F4-47FB-8EA3-3E4B928E7F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4122720"/>
        <c:axId val="524118784"/>
      </c:scatterChart>
      <c:valAx>
        <c:axId val="5241227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dk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$</a:t>
                </a:r>
              </a:p>
            </c:rich>
          </c:tx>
          <c:layout>
            <c:manualLayout>
              <c:xMode val="edge"/>
              <c:yMode val="edge"/>
              <c:x val="0.4988402571833106"/>
              <c:y val="0.920304446774805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dk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dk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24118784"/>
        <c:crosses val="autoZero"/>
        <c:crossBetween val="midCat"/>
      </c:valAx>
      <c:valAx>
        <c:axId val="52411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dk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Utility, U=1-exp(-$/R)</a:t>
                </a:r>
              </a:p>
            </c:rich>
          </c:tx>
          <c:layout>
            <c:manualLayout>
              <c:xMode val="edge"/>
              <c:yMode val="edge"/>
              <c:x val="2.3193030110944864E-2"/>
              <c:y val="0.326688736919609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dk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dk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24122720"/>
        <c:crosses val="autoZero"/>
        <c:crossBetween val="midCat"/>
      </c:valAx>
      <c:spPr>
        <a:solidFill>
          <a:schemeClr val="lt1"/>
        </a:solidFill>
        <a:ln w="12700" cap="flat" cmpd="sng" algn="ctr">
          <a:solidFill>
            <a:schemeClr val="dk1"/>
          </a:solidFill>
          <a:prstDash val="solid"/>
          <a:miter lim="800000"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 b="1">
          <a:solidFill>
            <a:schemeClr val="dk1"/>
          </a:solidFill>
          <a:latin typeface="Times New Roman" panose="02020603050405020304" pitchFamily="18" charset="0"/>
          <a:ea typeface="+mn-ea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sng" strike="noStrike" kern="1200" spc="0" baseline="0">
                <a:solidFill>
                  <a:schemeClr val="dk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r>
              <a:rPr lang="en-US" u="sng"/>
              <a:t>Exponential Utility Curve, R=8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sng" strike="noStrike" kern="1200" spc="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7072970585801698E-2"/>
          <c:y val="0.15509559404092174"/>
          <c:w val="0.87651111788032465"/>
          <c:h val="0.70187256718055369"/>
        </c:manualLayout>
      </c:layout>
      <c:scatterChart>
        <c:scatterStyle val="lineMarker"/>
        <c:varyColors val="0"/>
        <c:ser>
          <c:idx val="0"/>
          <c:order val="0"/>
          <c:tx>
            <c:strRef>
              <c:f>Functions!$R$18</c:f>
              <c:strCache>
                <c:ptCount val="1"/>
                <c:pt idx="0">
                  <c:v>U</c:v>
                </c:pt>
              </c:strCache>
            </c:strRef>
          </c:tx>
          <c:spPr>
            <a:ln w="25400" cap="rnd">
              <a:solidFill>
                <a:schemeClr val="dk1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chemeClr val="tx1"/>
              </a:solidFill>
              <a:ln w="9525">
                <a:solidFill>
                  <a:schemeClr val="dk1"/>
                </a:solidFill>
              </a:ln>
              <a:effectLst/>
            </c:spPr>
          </c:marker>
          <c:xVal>
            <c:numRef>
              <c:f>Functions!$Q$19:$Q$39</c:f>
              <c:numCache>
                <c:formatCode>General</c:formatCode>
                <c:ptCount val="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xVal>
          <c:yVal>
            <c:numRef>
              <c:f>Functions!$R$19:$R$39</c:f>
              <c:numCache>
                <c:formatCode>General</c:formatCode>
                <c:ptCount val="21"/>
                <c:pt idx="0">
                  <c:v>-2.5203975221105468</c:v>
                </c:pt>
                <c:pt idx="1">
                  <c:v>-2.1040773581233689</c:v>
                </c:pt>
                <c:pt idx="2">
                  <c:v>-1.7369909746549328</c:v>
                </c:pt>
                <c:pt idx="3">
                  <c:v>-1.4133160134486671</c:v>
                </c:pt>
                <c:pt idx="4">
                  <c:v>-1.1279186649499424</c:v>
                </c:pt>
                <c:pt idx="5">
                  <c:v>-0.87627224093694545</c:v>
                </c:pt>
                <c:pt idx="6">
                  <c:v>-0.65438537670487551</c:v>
                </c:pt>
                <c:pt idx="7">
                  <c:v>-0.45873872401809579</c:v>
                </c:pt>
                <c:pt idx="8">
                  <c:v>-0.286229130716948</c:v>
                </c:pt>
                <c:pt idx="9">
                  <c:v>-0.13412042161180926</c:v>
                </c:pt>
                <c:pt idx="10">
                  <c:v>0</c:v>
                </c:pt>
                <c:pt idx="11">
                  <c:v>0.11825941853793409</c:v>
                </c:pt>
                <c:pt idx="12">
                  <c:v>0.22253354700293793</c:v>
                </c:pt>
                <c:pt idx="13">
                  <c:v>0.31447627766712061</c:v>
                </c:pt>
                <c:pt idx="14">
                  <c:v>0.39554591446416709</c:v>
                </c:pt>
                <c:pt idx="15">
                  <c:v>0.46702830315251342</c:v>
                </c:pt>
                <c:pt idx="16">
                  <c:v>0.53005722611887318</c:v>
                </c:pt>
                <c:pt idx="17">
                  <c:v>0.58563238530415918</c:v>
                </c:pt>
                <c:pt idx="18">
                  <c:v>0.63463525847904001</c:v>
                </c:pt>
                <c:pt idx="19">
                  <c:v>0.67784308036557128</c:v>
                </c:pt>
                <c:pt idx="20">
                  <c:v>0.71594117035951088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998-4E99-8DB7-B3D0BCB8ED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3425264"/>
        <c:axId val="623424936"/>
      </c:scatterChart>
      <c:valAx>
        <c:axId val="623425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dk1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r>
                  <a:rPr lang="en-US"/>
                  <a:t>$</a:t>
                </a:r>
              </a:p>
            </c:rich>
          </c:tx>
          <c:layout>
            <c:manualLayout>
              <c:xMode val="edge"/>
              <c:yMode val="edge"/>
              <c:x val="0.51237466896426798"/>
              <c:y val="0.882057769316528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dk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dk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623424936"/>
        <c:crosses val="autoZero"/>
        <c:crossBetween val="midCat"/>
      </c:valAx>
      <c:valAx>
        <c:axId val="623424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dk1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r>
                  <a:rPr lang="en-US"/>
                  <a:t>Utility, U=1-exp(-$/R)</a:t>
                </a:r>
              </a:p>
            </c:rich>
          </c:tx>
          <c:layout>
            <c:manualLayout>
              <c:xMode val="edge"/>
              <c:yMode val="edge"/>
              <c:x val="3.5105313175328098E-2"/>
              <c:y val="0.3328195780599609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dk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dk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623425264"/>
        <c:crosses val="autoZero"/>
        <c:crossBetween val="midCat"/>
      </c:valAx>
      <c:spPr>
        <a:solidFill>
          <a:schemeClr val="lt1"/>
        </a:solidFill>
        <a:ln w="12700" cap="flat" cmpd="sng" algn="ctr">
          <a:solidFill>
            <a:schemeClr val="dk1"/>
          </a:solidFill>
          <a:prstDash val="solid"/>
          <a:miter lim="800000"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 b="1" i="0" baseline="0">
          <a:solidFill>
            <a:schemeClr val="dk1"/>
          </a:solidFill>
          <a:latin typeface="Times New Roman" panose="02020603050405020304" pitchFamily="18" charset="0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sng" strike="noStrike" kern="1200" spc="0" baseline="0">
                <a:solidFill>
                  <a:schemeClr val="dk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r>
              <a:rPr lang="en-US" u="sng"/>
              <a:t>Exponential Utility Curve, </a:t>
            </a:r>
            <a:r>
              <a:rPr lang="en-US" sz="1440" b="1" i="0" u="sng" strike="noStrike" baseline="0">
                <a:effectLst/>
              </a:rPr>
              <a:t>U(X)=1–exp(X/R) for </a:t>
            </a:r>
            <a:r>
              <a:rPr lang="en-US" u="sng"/>
              <a:t>R=0.29 Bounded by GO and NOGO Utility</a:t>
            </a:r>
            <a:r>
              <a:rPr lang="en-US" u="sng" baseline="0"/>
              <a:t> Limits</a:t>
            </a:r>
            <a:endParaRPr lang="en-US" u="sng"/>
          </a:p>
        </c:rich>
      </c:tx>
      <c:layout>
        <c:manualLayout>
          <c:xMode val="edge"/>
          <c:yMode val="edge"/>
          <c:x val="0.17077247564850287"/>
          <c:y val="3.58540959506161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sng" strike="noStrike" kern="1200" spc="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778937007874017"/>
          <c:y val="0.20583185166370332"/>
          <c:w val="0.82330796150481189"/>
          <c:h val="0.62100476443377117"/>
        </c:manualLayout>
      </c:layout>
      <c:scatterChart>
        <c:scatterStyle val="smoothMarker"/>
        <c:varyColors val="0"/>
        <c:ser>
          <c:idx val="0"/>
          <c:order val="0"/>
          <c:tx>
            <c:v>Utility Curve</c:v>
          </c:tx>
          <c:spPr>
            <a:ln w="19050" cap="rnd">
              <a:solidFill>
                <a:schemeClr val="dk1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Empirical!$I$11:$I$19</c:f>
              <c:numCache>
                <c:formatCode>General</c:formatCode>
                <c:ptCount val="9"/>
                <c:pt idx="0">
                  <c:v>0.1</c:v>
                </c:pt>
                <c:pt idx="1">
                  <c:v>0.15000000000000002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  <c:pt idx="5">
                  <c:v>0.35</c:v>
                </c:pt>
                <c:pt idx="6">
                  <c:v>0.39999999999999997</c:v>
                </c:pt>
                <c:pt idx="7">
                  <c:v>0.44999999999999996</c:v>
                </c:pt>
                <c:pt idx="8">
                  <c:v>0.49999999999999994</c:v>
                </c:pt>
              </c:numCache>
            </c:numRef>
          </c:xVal>
          <c:yVal>
            <c:numRef>
              <c:f>Empirical!$J$11:$J$19</c:f>
              <c:numCache>
                <c:formatCode>General</c:formatCode>
                <c:ptCount val="9"/>
                <c:pt idx="0">
                  <c:v>0.29165752904763875</c:v>
                </c:pt>
                <c:pt idx="1">
                  <c:v>0.4038371311170289</c:v>
                </c:pt>
                <c:pt idx="2">
                  <c:v>0.49825094384510327</c:v>
                </c:pt>
                <c:pt idx="3">
                  <c:v>0.57771252036538767</c:v>
                </c:pt>
                <c:pt idx="4">
                  <c:v>0.64458983376522538</c:v>
                </c:pt>
                <c:pt idx="5">
                  <c:v>0.70087584322337371</c:v>
                </c:pt>
                <c:pt idx="6">
                  <c:v>0.74824788464767023</c:v>
                </c:pt>
                <c:pt idx="7">
                  <c:v>0.78811765566730307</c:v>
                </c:pt>
                <c:pt idx="8">
                  <c:v>0.8216732845438468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202-4F84-BC7F-55B323062D74}"/>
            </c:ext>
          </c:extLst>
        </c:ser>
        <c:ser>
          <c:idx val="1"/>
          <c:order val="1"/>
          <c:tx>
            <c:v>0.5/P for GO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tx1"/>
              </a:solidFill>
              <a:ln w="9525">
                <a:solidFill>
                  <a:schemeClr val="dk1"/>
                </a:solidFill>
              </a:ln>
              <a:effectLst/>
            </c:spPr>
          </c:marker>
          <c:xVal>
            <c:numRef>
              <c:f>Empirical!$F$15:$F$19</c:f>
              <c:numCache>
                <c:formatCode>General</c:formatCode>
                <c:ptCount val="5"/>
                <c:pt idx="0">
                  <c:v>0.22399999999999998</c:v>
                </c:pt>
                <c:pt idx="1">
                  <c:v>0.24199999999999999</c:v>
                </c:pt>
                <c:pt idx="2">
                  <c:v>0.29799999999999999</c:v>
                </c:pt>
                <c:pt idx="3">
                  <c:v>0.36200000000000004</c:v>
                </c:pt>
                <c:pt idx="4">
                  <c:v>0.41600000000000004</c:v>
                </c:pt>
              </c:numCache>
            </c:numRef>
          </c:xVal>
          <c:yVal>
            <c:numRef>
              <c:f>Empirical!$G$15:$G$19</c:f>
              <c:numCache>
                <c:formatCode>0.000</c:formatCode>
                <c:ptCount val="5"/>
                <c:pt idx="0">
                  <c:v>0.52631578947368418</c:v>
                </c:pt>
                <c:pt idx="1">
                  <c:v>0.55555555555555558</c:v>
                </c:pt>
                <c:pt idx="2">
                  <c:v>0.63291139240506322</c:v>
                </c:pt>
                <c:pt idx="3">
                  <c:v>0.70422535211267612</c:v>
                </c:pt>
                <c:pt idx="4">
                  <c:v>0.73529411764705876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202-4F84-BC7F-55B323062D74}"/>
            </c:ext>
          </c:extLst>
        </c:ser>
        <c:ser>
          <c:idx val="2"/>
          <c:order val="2"/>
          <c:tx>
            <c:v>0.5/P for NOGO</c:v>
          </c:tx>
          <c:spPr>
            <a:ln w="19050" cap="rnd">
              <a:solidFill>
                <a:schemeClr val="dk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tx1"/>
              </a:solidFill>
              <a:ln w="9525">
                <a:solidFill>
                  <a:schemeClr val="dk1"/>
                </a:solidFill>
              </a:ln>
              <a:effectLst/>
            </c:spPr>
          </c:marker>
          <c:xVal>
            <c:numRef>
              <c:f>Empirical!$F$10:$F$14</c:f>
              <c:numCache>
                <c:formatCode>General</c:formatCode>
                <c:ptCount val="5"/>
                <c:pt idx="0">
                  <c:v>0.222</c:v>
                </c:pt>
                <c:pt idx="1">
                  <c:v>0.24600000000000002</c:v>
                </c:pt>
                <c:pt idx="2">
                  <c:v>0.30399999999999999</c:v>
                </c:pt>
                <c:pt idx="3">
                  <c:v>0.36399999999999999</c:v>
                </c:pt>
                <c:pt idx="4">
                  <c:v>0.5</c:v>
                </c:pt>
              </c:numCache>
            </c:numRef>
          </c:xVal>
          <c:yVal>
            <c:numRef>
              <c:f>Empirical!$G$10:$G$14</c:f>
              <c:numCache>
                <c:formatCode>0.000</c:formatCode>
                <c:ptCount val="5"/>
                <c:pt idx="0">
                  <c:v>0.54945054945054939</c:v>
                </c:pt>
                <c:pt idx="1">
                  <c:v>0.58823529411764708</c:v>
                </c:pt>
                <c:pt idx="2">
                  <c:v>0.69444444444444442</c:v>
                </c:pt>
                <c:pt idx="3">
                  <c:v>0.73529411764705876</c:v>
                </c:pt>
                <c:pt idx="4">
                  <c:v>0.90909090909090906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202-4F84-BC7F-55B323062D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2846800"/>
        <c:axId val="672845488"/>
      </c:scatterChart>
      <c:valAx>
        <c:axId val="672846800"/>
        <c:scaling>
          <c:orientation val="minMax"/>
          <c:max val="0.5"/>
          <c:min val="0.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dk1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r>
                  <a:rPr lang="en-US"/>
                  <a:t>XK</a:t>
                </a:r>
              </a:p>
            </c:rich>
          </c:tx>
          <c:layout>
            <c:manualLayout>
              <c:xMode val="edge"/>
              <c:yMode val="edge"/>
              <c:x val="0.51947648071590535"/>
              <c:y val="0.9179988964261562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dk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dk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672845488"/>
        <c:crosses val="autoZero"/>
        <c:crossBetween val="midCat"/>
      </c:valAx>
      <c:valAx>
        <c:axId val="672845488"/>
        <c:scaling>
          <c:orientation val="minMax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dk1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r>
                  <a:rPr lang="en-US"/>
                  <a:t>Utility</a:t>
                </a:r>
              </a:p>
            </c:rich>
          </c:tx>
          <c:layout>
            <c:manualLayout>
              <c:xMode val="edge"/>
              <c:yMode val="edge"/>
              <c:x val="1.9071751406568249E-2"/>
              <c:y val="0.441186713729749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dk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dk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672846800"/>
        <c:crosses val="autoZero"/>
        <c:crossBetween val="midCat"/>
        <c:majorUnit val="0.1"/>
      </c:valAx>
      <c:spPr>
        <a:solidFill>
          <a:schemeClr val="lt1"/>
        </a:solidFill>
        <a:ln w="12700" cap="flat" cmpd="sng" algn="ctr">
          <a:solidFill>
            <a:schemeClr val="dk1"/>
          </a:solidFill>
          <a:prstDash val="solid"/>
          <a:miter lim="800000"/>
        </a:ln>
        <a:effectLst/>
      </c:spPr>
    </c:plotArea>
    <c:legend>
      <c:legendPos val="r"/>
      <c:layout>
        <c:manualLayout>
          <c:xMode val="edge"/>
          <c:yMode val="edge"/>
          <c:x val="0.16905087702451826"/>
          <c:y val="0.22795066773324085"/>
          <c:w val="0.30614377254226621"/>
          <c:h val="0.23593519598299906"/>
        </c:manualLayout>
      </c:layout>
      <c:overlay val="0"/>
      <c:spPr>
        <a:solidFill>
          <a:schemeClr val="lt1"/>
        </a:solidFill>
        <a:ln w="12700" cap="flat" cmpd="sng" algn="ctr">
          <a:solidFill>
            <a:schemeClr val="dk1"/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 sz="1200" b="1" i="0" baseline="0">
          <a:solidFill>
            <a:schemeClr val="dk1"/>
          </a:solidFill>
          <a:latin typeface="Times New Roman" panose="02020603050405020304" pitchFamily="18" charset="0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69669</xdr:colOff>
      <xdr:row>2</xdr:row>
      <xdr:rowOff>72934</xdr:rowOff>
    </xdr:from>
    <xdr:to>
      <xdr:col>13</xdr:col>
      <xdr:colOff>664028</xdr:colOff>
      <xdr:row>18</xdr:row>
      <xdr:rowOff>141515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2760071-B90D-4B71-9CEB-8554CA437A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55246</xdr:colOff>
      <xdr:row>10</xdr:row>
      <xdr:rowOff>11430</xdr:rowOff>
    </xdr:from>
    <xdr:to>
      <xdr:col>29</xdr:col>
      <xdr:colOff>419100</xdr:colOff>
      <xdr:row>25</xdr:row>
      <xdr:rowOff>7620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C342428-BAAB-42DD-99B9-BDE1C908FA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335774</xdr:colOff>
      <xdr:row>10</xdr:row>
      <xdr:rowOff>49360</xdr:rowOff>
    </xdr:from>
    <xdr:to>
      <xdr:col>12</xdr:col>
      <xdr:colOff>693717</xdr:colOff>
      <xdr:row>28</xdr:row>
      <xdr:rowOff>138545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5A118EE-3619-4C5A-9033-4ACC43CF20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255813</xdr:colOff>
      <xdr:row>13</xdr:row>
      <xdr:rowOff>108857</xdr:rowOff>
    </xdr:from>
    <xdr:to>
      <xdr:col>25</xdr:col>
      <xdr:colOff>576942</xdr:colOff>
      <xdr:row>32</xdr:row>
      <xdr:rowOff>21771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C2AC5EC-B2C1-4444-911D-E7F48779DE8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180975</xdr:colOff>
      <xdr:row>8</xdr:row>
      <xdr:rowOff>9525</xdr:rowOff>
    </xdr:from>
    <xdr:to>
      <xdr:col>18</xdr:col>
      <xdr:colOff>630555</xdr:colOff>
      <xdr:row>27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6F0EF26-26D1-4110-82B4-D5735C0F2F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58816-C468-40F6-83CB-F94236838BC9}">
  <dimension ref="A1:S44"/>
  <sheetViews>
    <sheetView tabSelected="1" zoomScaleNormal="100" workbookViewId="0">
      <selection activeCell="A2" sqref="A2"/>
    </sheetView>
  </sheetViews>
  <sheetFormatPr defaultColWidth="8.77734375" defaultRowHeight="12.75" x14ac:dyDescent="0.2"/>
  <cols>
    <col min="1" max="1" width="2.6640625" style="3" customWidth="1"/>
    <col min="2" max="7" width="8.6640625" style="2" customWidth="1"/>
    <col min="8" max="8" width="2.6640625" style="2" customWidth="1"/>
    <col min="9" max="14" width="8.6640625" style="2" customWidth="1"/>
    <col min="15" max="16384" width="8.77734375" style="3"/>
  </cols>
  <sheetData>
    <row r="1" spans="1:14" x14ac:dyDescent="0.2">
      <c r="A1" s="1" t="s">
        <v>2</v>
      </c>
    </row>
    <row r="3" spans="1:14" x14ac:dyDescent="0.2">
      <c r="D3" s="2" t="s">
        <v>10</v>
      </c>
    </row>
    <row r="4" spans="1:14" x14ac:dyDescent="0.2">
      <c r="B4" s="2" t="s">
        <v>4</v>
      </c>
      <c r="C4" s="4" t="s">
        <v>5</v>
      </c>
      <c r="D4" s="5" t="s">
        <v>6</v>
      </c>
      <c r="E4" s="6" t="s">
        <v>7</v>
      </c>
      <c r="F4" s="2" t="s">
        <v>12</v>
      </c>
      <c r="G4" s="2" t="s">
        <v>18</v>
      </c>
      <c r="I4" s="32"/>
      <c r="J4" s="17"/>
      <c r="K4" s="17"/>
      <c r="L4" s="17"/>
      <c r="M4" s="17"/>
      <c r="N4" s="17"/>
    </row>
    <row r="5" spans="1:14" x14ac:dyDescent="0.2">
      <c r="B5" s="7" t="s">
        <v>9</v>
      </c>
      <c r="C5" s="8">
        <v>-2000</v>
      </c>
      <c r="D5" s="8">
        <v>500</v>
      </c>
      <c r="E5" s="8">
        <v>3000</v>
      </c>
      <c r="F5" s="7">
        <f>SUMPRODUCT(C5:E5,C7:E7)</f>
        <v>500.00000000000023</v>
      </c>
      <c r="G5" s="7" t="str">
        <f>IF(F5=MAX(F5:F6),"Yes","")</f>
        <v>Yes</v>
      </c>
      <c r="I5" s="32"/>
      <c r="J5" s="17"/>
      <c r="K5" s="17"/>
      <c r="L5" s="17"/>
      <c r="M5" s="17"/>
      <c r="N5" s="17"/>
    </row>
    <row r="6" spans="1:14" x14ac:dyDescent="0.2">
      <c r="B6" s="9" t="s">
        <v>8</v>
      </c>
      <c r="C6" s="8">
        <v>0</v>
      </c>
      <c r="D6" s="8">
        <v>0</v>
      </c>
      <c r="E6" s="8">
        <v>0</v>
      </c>
      <c r="F6" s="9">
        <f>SUMPRODUCT(C6:E6,C7:E7)</f>
        <v>0</v>
      </c>
      <c r="G6" s="9" t="str">
        <f>IF(F6=MAX(F5:F6),"Yes","")</f>
        <v/>
      </c>
      <c r="I6" s="17"/>
      <c r="J6" s="17"/>
      <c r="K6" s="17"/>
      <c r="L6" s="17"/>
      <c r="M6" s="17"/>
      <c r="N6" s="17"/>
    </row>
    <row r="7" spans="1:14" x14ac:dyDescent="0.2">
      <c r="B7" s="2" t="s">
        <v>11</v>
      </c>
      <c r="C7" s="10">
        <f>1/3</f>
        <v>0.33333333333333331</v>
      </c>
      <c r="D7" s="11">
        <f>1/3</f>
        <v>0.33333333333333331</v>
      </c>
      <c r="E7" s="12">
        <f>1-C7-D7</f>
        <v>0.33333333333333343</v>
      </c>
      <c r="I7" s="17"/>
      <c r="J7" s="17"/>
      <c r="K7" s="17"/>
      <c r="L7" s="32"/>
      <c r="M7" s="17"/>
      <c r="N7" s="17"/>
    </row>
    <row r="9" spans="1:14" x14ac:dyDescent="0.2">
      <c r="D9" s="26" t="s">
        <v>21</v>
      </c>
      <c r="E9" s="5"/>
      <c r="F9" s="6"/>
      <c r="H9" s="3"/>
    </row>
    <row r="10" spans="1:14" x14ac:dyDescent="0.2">
      <c r="D10" s="31" t="s">
        <v>19</v>
      </c>
      <c r="E10" s="5"/>
      <c r="F10" s="6"/>
      <c r="H10" s="3"/>
    </row>
    <row r="11" spans="1:14" x14ac:dyDescent="0.2">
      <c r="H11" s="3"/>
    </row>
    <row r="12" spans="1:14" x14ac:dyDescent="0.2">
      <c r="D12" s="28" t="s">
        <v>3</v>
      </c>
      <c r="E12" s="29">
        <v>0.5</v>
      </c>
      <c r="H12" s="3"/>
      <c r="I12" s="3"/>
      <c r="J12" s="3"/>
      <c r="K12" s="3"/>
    </row>
    <row r="13" spans="1:14" x14ac:dyDescent="0.2">
      <c r="C13" s="2" t="s">
        <v>4</v>
      </c>
      <c r="D13" s="27" t="s">
        <v>13</v>
      </c>
      <c r="E13" s="27" t="s">
        <v>20</v>
      </c>
      <c r="H13" s="3"/>
      <c r="I13" s="3"/>
      <c r="J13" s="3"/>
      <c r="K13" s="3"/>
    </row>
    <row r="14" spans="1:14" x14ac:dyDescent="0.2">
      <c r="B14" s="30" t="s">
        <v>16</v>
      </c>
      <c r="C14" s="4">
        <f>C5</f>
        <v>-2000</v>
      </c>
      <c r="D14" s="8">
        <f>(C14-C14)/(C17-C14)</f>
        <v>0</v>
      </c>
      <c r="E14" s="8">
        <f>1-EXP(-D14/E12)</f>
        <v>0</v>
      </c>
      <c r="G14" s="17"/>
      <c r="H14" s="3"/>
      <c r="I14" s="3"/>
      <c r="J14" s="3"/>
      <c r="K14" s="3"/>
    </row>
    <row r="15" spans="1:14" x14ac:dyDescent="0.2">
      <c r="B15" s="30"/>
      <c r="C15" s="4">
        <f>D6</f>
        <v>0</v>
      </c>
      <c r="D15" s="8">
        <f>(C15-C14)/(C17-C14)</f>
        <v>0.4</v>
      </c>
      <c r="E15" s="8">
        <f>1-EXP(-D15/E12)</f>
        <v>0.55067103588277844</v>
      </c>
      <c r="F15" s="3"/>
      <c r="G15" s="3"/>
      <c r="H15" s="3"/>
      <c r="I15" s="3"/>
      <c r="J15" s="3"/>
      <c r="K15" s="3"/>
    </row>
    <row r="16" spans="1:14" x14ac:dyDescent="0.2">
      <c r="B16" s="30"/>
      <c r="C16" s="4">
        <f>D5</f>
        <v>500</v>
      </c>
      <c r="D16" s="8">
        <f>(C16-C14)/(C17-C14)</f>
        <v>0.5</v>
      </c>
      <c r="E16" s="8">
        <f>1-EXP(-D16/E12)</f>
        <v>0.63212055882855767</v>
      </c>
      <c r="F16" s="3"/>
      <c r="G16" s="3"/>
      <c r="H16" s="3"/>
      <c r="I16" s="3"/>
      <c r="J16" s="3"/>
      <c r="K16" s="3"/>
    </row>
    <row r="17" spans="2:11" x14ac:dyDescent="0.2">
      <c r="B17" s="30" t="s">
        <v>17</v>
      </c>
      <c r="C17" s="4">
        <f>E5</f>
        <v>3000</v>
      </c>
      <c r="D17" s="8">
        <f>(C17-C14)/(C17-C14)</f>
        <v>1</v>
      </c>
      <c r="E17" s="8">
        <f>1-EXP(-D17/E12)</f>
        <v>0.8646647167633873</v>
      </c>
      <c r="F17" s="3"/>
      <c r="G17" s="3"/>
      <c r="H17" s="3"/>
      <c r="I17" s="3"/>
      <c r="J17" s="3"/>
      <c r="K17" s="3"/>
    </row>
    <row r="18" spans="2:11" x14ac:dyDescent="0.2">
      <c r="F18" s="3"/>
      <c r="G18" s="3"/>
      <c r="H18" s="3"/>
      <c r="I18" s="3"/>
      <c r="J18" s="3"/>
      <c r="K18" s="3"/>
    </row>
    <row r="19" spans="2:11" x14ac:dyDescent="0.2">
      <c r="B19" s="13" t="s">
        <v>1</v>
      </c>
      <c r="C19" s="14"/>
      <c r="D19" s="14" t="s">
        <v>10</v>
      </c>
      <c r="E19" s="14"/>
      <c r="F19" s="14"/>
      <c r="G19" s="15"/>
      <c r="H19" s="3"/>
      <c r="I19" s="3"/>
      <c r="J19" s="3"/>
      <c r="K19" s="3"/>
    </row>
    <row r="20" spans="2:11" x14ac:dyDescent="0.2">
      <c r="B20" s="16" t="s">
        <v>13</v>
      </c>
      <c r="C20" s="4" t="s">
        <v>5</v>
      </c>
      <c r="D20" s="5" t="s">
        <v>6</v>
      </c>
      <c r="E20" s="6" t="s">
        <v>7</v>
      </c>
      <c r="F20" s="17" t="s">
        <v>12</v>
      </c>
      <c r="G20" s="18" t="s">
        <v>18</v>
      </c>
      <c r="H20" s="3"/>
      <c r="I20" s="3"/>
      <c r="J20" s="3"/>
      <c r="K20" s="3"/>
    </row>
    <row r="21" spans="2:11" x14ac:dyDescent="0.2">
      <c r="B21" s="7" t="s">
        <v>9</v>
      </c>
      <c r="C21" s="8">
        <f>D14</f>
        <v>0</v>
      </c>
      <c r="D21" s="8">
        <f>D16</f>
        <v>0.5</v>
      </c>
      <c r="E21" s="8">
        <f>D17</f>
        <v>1</v>
      </c>
      <c r="F21" s="7">
        <f>SUMPRODUCT(C21:E21,C23:E23)</f>
        <v>0.50000000000000011</v>
      </c>
      <c r="G21" s="7" t="str">
        <f>IF(F21=MAX(F21:F22),"Yes","")</f>
        <v>Yes</v>
      </c>
      <c r="I21" s="4" t="s">
        <v>13</v>
      </c>
      <c r="J21" s="5" t="s">
        <v>14</v>
      </c>
      <c r="K21" s="6" t="s">
        <v>15</v>
      </c>
    </row>
    <row r="22" spans="2:11" x14ac:dyDescent="0.2">
      <c r="B22" s="9" t="s">
        <v>8</v>
      </c>
      <c r="C22" s="8">
        <f>D15</f>
        <v>0.4</v>
      </c>
      <c r="D22" s="8">
        <f>D15</f>
        <v>0.4</v>
      </c>
      <c r="E22" s="8">
        <f>D15</f>
        <v>0.4</v>
      </c>
      <c r="F22" s="9">
        <f>SUMPRODUCT(C22:E22,C23:E23)</f>
        <v>0.4</v>
      </c>
      <c r="G22" s="9" t="str">
        <f>IF(F22=MAX(F21),"Yes","")</f>
        <v/>
      </c>
      <c r="I22" s="8">
        <v>0</v>
      </c>
      <c r="J22" s="8">
        <f>1-EXP(-I22/K22)</f>
        <v>0</v>
      </c>
      <c r="K22" s="8">
        <f>E12</f>
        <v>0.5</v>
      </c>
    </row>
    <row r="23" spans="2:11" x14ac:dyDescent="0.2">
      <c r="B23" s="19" t="s">
        <v>11</v>
      </c>
      <c r="C23" s="10">
        <f>C7</f>
        <v>0.33333333333333331</v>
      </c>
      <c r="D23" s="11">
        <f>D7</f>
        <v>0.33333333333333331</v>
      </c>
      <c r="E23" s="12">
        <f>E7</f>
        <v>0.33333333333333343</v>
      </c>
      <c r="F23" s="20"/>
      <c r="G23" s="21"/>
      <c r="I23" s="8">
        <f>0.1+I22</f>
        <v>0.1</v>
      </c>
      <c r="J23" s="22">
        <f t="shared" ref="J23:J32" si="0">1-EXP(-I23/K23)</f>
        <v>0.18126924692201818</v>
      </c>
      <c r="K23" s="8">
        <f>K22</f>
        <v>0.5</v>
      </c>
    </row>
    <row r="24" spans="2:11" x14ac:dyDescent="0.2">
      <c r="I24" s="8">
        <f t="shared" ref="I24:I32" si="1">0.1+I23</f>
        <v>0.2</v>
      </c>
      <c r="J24" s="22">
        <f t="shared" si="0"/>
        <v>0.32967995396436067</v>
      </c>
      <c r="K24" s="8">
        <f t="shared" ref="K24:K32" si="2">K23</f>
        <v>0.5</v>
      </c>
    </row>
    <row r="25" spans="2:11" x14ac:dyDescent="0.2">
      <c r="B25" s="13" t="s">
        <v>0</v>
      </c>
      <c r="C25" s="14"/>
      <c r="D25" s="14" t="s">
        <v>10</v>
      </c>
      <c r="E25" s="14"/>
      <c r="F25" s="14"/>
      <c r="G25" s="15"/>
      <c r="I25" s="8">
        <f t="shared" si="1"/>
        <v>0.30000000000000004</v>
      </c>
      <c r="J25" s="22">
        <f t="shared" si="0"/>
        <v>0.45118836390597361</v>
      </c>
      <c r="K25" s="8">
        <f t="shared" si="2"/>
        <v>0.5</v>
      </c>
    </row>
    <row r="26" spans="2:11" x14ac:dyDescent="0.2">
      <c r="B26" s="16" t="s">
        <v>20</v>
      </c>
      <c r="C26" s="17" t="s">
        <v>5</v>
      </c>
      <c r="D26" s="17" t="s">
        <v>6</v>
      </c>
      <c r="E26" s="17" t="s">
        <v>7</v>
      </c>
      <c r="F26" s="17" t="s">
        <v>12</v>
      </c>
      <c r="G26" s="18" t="s">
        <v>18</v>
      </c>
      <c r="I26" s="8">
        <f t="shared" si="1"/>
        <v>0.4</v>
      </c>
      <c r="J26" s="22">
        <f t="shared" si="0"/>
        <v>0.55067103588277844</v>
      </c>
      <c r="K26" s="8">
        <f t="shared" si="2"/>
        <v>0.5</v>
      </c>
    </row>
    <row r="27" spans="2:11" x14ac:dyDescent="0.2">
      <c r="B27" s="7" t="s">
        <v>9</v>
      </c>
      <c r="C27" s="22">
        <f>E14</f>
        <v>0</v>
      </c>
      <c r="D27" s="22">
        <f>E16</f>
        <v>0.63212055882855767</v>
      </c>
      <c r="E27" s="22">
        <f>E17</f>
        <v>0.8646647167633873</v>
      </c>
      <c r="F27" s="23">
        <f>SUMPRODUCT(C27:E27,C29:E29)</f>
        <v>0.49892842519731506</v>
      </c>
      <c r="G27" s="7" t="str">
        <f>IF(F27=MAX(F27:F28),"Yes","")</f>
        <v/>
      </c>
      <c r="I27" s="8">
        <f t="shared" si="1"/>
        <v>0.5</v>
      </c>
      <c r="J27" s="22">
        <f t="shared" si="0"/>
        <v>0.63212055882855767</v>
      </c>
      <c r="K27" s="8">
        <f t="shared" si="2"/>
        <v>0.5</v>
      </c>
    </row>
    <row r="28" spans="2:11" x14ac:dyDescent="0.2">
      <c r="B28" s="9" t="s">
        <v>8</v>
      </c>
      <c r="C28" s="22">
        <f>E15</f>
        <v>0.55067103588277844</v>
      </c>
      <c r="D28" s="22">
        <f>E15</f>
        <v>0.55067103588277844</v>
      </c>
      <c r="E28" s="22">
        <f>E15</f>
        <v>0.55067103588277844</v>
      </c>
      <c r="F28" s="24">
        <f>SUMPRODUCT(C28:E28,C29:E29)</f>
        <v>0.55067103588277844</v>
      </c>
      <c r="G28" s="9" t="str">
        <f>IF(F28=MAX(F27:F28),"Yes","")</f>
        <v>Yes</v>
      </c>
      <c r="I28" s="8">
        <f t="shared" si="1"/>
        <v>0.6</v>
      </c>
      <c r="J28" s="22">
        <f t="shared" si="0"/>
        <v>0.69880578808779781</v>
      </c>
      <c r="K28" s="8">
        <f t="shared" si="2"/>
        <v>0.5</v>
      </c>
    </row>
    <row r="29" spans="2:11" x14ac:dyDescent="0.2">
      <c r="B29" s="19" t="s">
        <v>11</v>
      </c>
      <c r="C29" s="10">
        <f>C7</f>
        <v>0.33333333333333331</v>
      </c>
      <c r="D29" s="11">
        <f>D7</f>
        <v>0.33333333333333331</v>
      </c>
      <c r="E29" s="12">
        <f>E7</f>
        <v>0.33333333333333343</v>
      </c>
      <c r="F29" s="25"/>
      <c r="G29" s="21"/>
      <c r="I29" s="8">
        <f t="shared" si="1"/>
        <v>0.7</v>
      </c>
      <c r="J29" s="22">
        <f t="shared" si="0"/>
        <v>0.75340303605839354</v>
      </c>
      <c r="K29" s="8">
        <f t="shared" si="2"/>
        <v>0.5</v>
      </c>
    </row>
    <row r="30" spans="2:11" x14ac:dyDescent="0.2">
      <c r="I30" s="8">
        <f t="shared" si="1"/>
        <v>0.79999999999999993</v>
      </c>
      <c r="J30" s="22">
        <f t="shared" si="0"/>
        <v>0.79810348200534453</v>
      </c>
      <c r="K30" s="8">
        <f t="shared" si="2"/>
        <v>0.5</v>
      </c>
    </row>
    <row r="31" spans="2:11" x14ac:dyDescent="0.2">
      <c r="I31" s="8">
        <f t="shared" si="1"/>
        <v>0.89999999999999991</v>
      </c>
      <c r="J31" s="22">
        <f t="shared" si="0"/>
        <v>0.83470111177841344</v>
      </c>
      <c r="K31" s="8">
        <f t="shared" si="2"/>
        <v>0.5</v>
      </c>
    </row>
    <row r="32" spans="2:11" x14ac:dyDescent="0.2">
      <c r="I32" s="8">
        <f t="shared" si="1"/>
        <v>0.99999999999999989</v>
      </c>
      <c r="J32" s="22">
        <f t="shared" si="0"/>
        <v>0.8646647167633873</v>
      </c>
      <c r="K32" s="8">
        <f t="shared" si="2"/>
        <v>0.5</v>
      </c>
    </row>
    <row r="44" spans="17:19" x14ac:dyDescent="0.2">
      <c r="Q44" s="2"/>
      <c r="R44" s="2"/>
      <c r="S44" s="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83039-DC02-4EC5-BB02-B46FD87550B2}">
  <dimension ref="A1:AP34"/>
  <sheetViews>
    <sheetView workbookViewId="0">
      <selection activeCell="AV17" sqref="AV17"/>
    </sheetView>
  </sheetViews>
  <sheetFormatPr defaultColWidth="8.77734375" defaultRowHeight="12.75" x14ac:dyDescent="0.2"/>
  <cols>
    <col min="1" max="1" width="2.77734375" style="2" customWidth="1"/>
    <col min="2" max="2" width="7.77734375" style="2" customWidth="1"/>
    <col min="3" max="7" width="4.77734375" style="2" customWidth="1"/>
    <col min="8" max="8" width="6.77734375" style="2" customWidth="1"/>
    <col min="9" max="11" width="2.77734375" style="2" customWidth="1"/>
    <col min="12" max="16" width="4.77734375" style="2" customWidth="1"/>
    <col min="17" max="17" width="7.44140625" style="2" customWidth="1"/>
    <col min="18" max="20" width="2.6640625" style="2" customWidth="1"/>
    <col min="21" max="22" width="4.77734375" style="2" customWidth="1"/>
    <col min="23" max="26" width="5.6640625" style="2" customWidth="1"/>
    <col min="27" max="27" width="2.6640625" style="2" customWidth="1"/>
    <col min="28" max="30" width="5.6640625" style="2" customWidth="1"/>
    <col min="31" max="33" width="2.77734375" style="2" customWidth="1"/>
    <col min="34" max="34" width="7.77734375" style="2" customWidth="1"/>
    <col min="35" max="39" width="5.77734375" style="2" customWidth="1"/>
    <col min="40" max="40" width="6.77734375" style="2" customWidth="1"/>
    <col min="41" max="43" width="2.77734375" style="2" customWidth="1"/>
    <col min="44" max="44" width="8.21875" style="2" customWidth="1"/>
    <col min="45" max="16384" width="8.77734375" style="2"/>
  </cols>
  <sheetData>
    <row r="1" spans="1:42" x14ac:dyDescent="0.2">
      <c r="A1" s="33" t="s">
        <v>50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5"/>
    </row>
    <row r="2" spans="1:42" ht="13.5" thickBot="1" x14ac:dyDescent="0.25"/>
    <row r="3" spans="1:42" ht="13.5" thickBot="1" x14ac:dyDescent="0.25">
      <c r="B3" s="99" t="s">
        <v>54</v>
      </c>
      <c r="J3" s="104"/>
      <c r="L3" s="100" t="s">
        <v>55</v>
      </c>
      <c r="S3" s="104"/>
      <c r="U3" s="100" t="str">
        <f t="shared" ref="U3:U9" si="0">L26</f>
        <v>From Reference Lotteries</v>
      </c>
      <c r="AF3" s="104"/>
      <c r="AH3" s="99" t="str">
        <f>B3</f>
        <v>Example</v>
      </c>
      <c r="AP3" s="104"/>
    </row>
    <row r="4" spans="1:42" x14ac:dyDescent="0.2">
      <c r="B4" s="36" t="s">
        <v>53</v>
      </c>
      <c r="C4" s="50" t="s">
        <v>26</v>
      </c>
      <c r="D4" s="51" t="s">
        <v>27</v>
      </c>
      <c r="E4" s="51" t="s">
        <v>28</v>
      </c>
      <c r="F4" s="51" t="s">
        <v>31</v>
      </c>
      <c r="G4" s="50" t="s">
        <v>12</v>
      </c>
      <c r="H4" s="52" t="s">
        <v>18</v>
      </c>
      <c r="J4" s="105"/>
      <c r="L4" s="34" t="s">
        <v>24</v>
      </c>
      <c r="M4" s="15" t="s">
        <v>56</v>
      </c>
      <c r="S4" s="105"/>
      <c r="U4" s="36" t="str">
        <f t="shared" si="0"/>
        <v>$</v>
      </c>
      <c r="V4" s="38" t="str">
        <f t="shared" ref="V4:V9" si="1">M27</f>
        <v>Utiles</v>
      </c>
      <c r="AF4" s="105"/>
      <c r="AH4" s="36" t="str">
        <f t="shared" ref="AH4:AH7" si="2">B4</f>
        <v>Payoff, $</v>
      </c>
      <c r="AI4" s="107" t="str">
        <f t="shared" ref="AI4:AN7" si="3">C4</f>
        <v>State1</v>
      </c>
      <c r="AJ4" s="37" t="str">
        <f t="shared" si="3"/>
        <v>State2</v>
      </c>
      <c r="AK4" s="37" t="str">
        <f t="shared" si="3"/>
        <v>State3</v>
      </c>
      <c r="AL4" s="108" t="str">
        <f t="shared" si="3"/>
        <v>State4</v>
      </c>
      <c r="AM4" s="37" t="str">
        <f t="shared" si="3"/>
        <v>EMV</v>
      </c>
      <c r="AN4" s="38" t="str">
        <f t="shared" si="3"/>
        <v>Decision</v>
      </c>
      <c r="AP4" s="105"/>
    </row>
    <row r="5" spans="1:42" x14ac:dyDescent="0.2">
      <c r="B5" s="61" t="s">
        <v>29</v>
      </c>
      <c r="C5" s="6">
        <v>6</v>
      </c>
      <c r="D5" s="8">
        <v>2</v>
      </c>
      <c r="E5" s="8">
        <v>0</v>
      </c>
      <c r="F5" s="4">
        <v>-5</v>
      </c>
      <c r="G5" s="27">
        <f>SUMPRODUCT(C5:F5,C7:F7)</f>
        <v>0.75</v>
      </c>
      <c r="H5" s="53" t="str">
        <f>IF(G5=MAX(G5:G6),"Yes","")</f>
        <v>Yes</v>
      </c>
      <c r="J5" s="105"/>
      <c r="L5" s="8">
        <v>10</v>
      </c>
      <c r="M5" s="101">
        <v>1</v>
      </c>
      <c r="S5" s="105"/>
      <c r="U5" s="46">
        <f t="shared" si="0"/>
        <v>-10</v>
      </c>
      <c r="V5" s="47">
        <f t="shared" si="1"/>
        <v>0</v>
      </c>
      <c r="AF5" s="105"/>
      <c r="AH5" s="39" t="str">
        <f t="shared" si="2"/>
        <v>Decision A</v>
      </c>
      <c r="AI5" s="8">
        <f t="shared" si="3"/>
        <v>6</v>
      </c>
      <c r="AJ5" s="8">
        <f t="shared" si="3"/>
        <v>2</v>
      </c>
      <c r="AK5" s="8">
        <f t="shared" si="3"/>
        <v>0</v>
      </c>
      <c r="AL5" s="8">
        <f t="shared" si="3"/>
        <v>-5</v>
      </c>
      <c r="AM5" s="7">
        <f t="shared" si="3"/>
        <v>0.75</v>
      </c>
      <c r="AN5" s="109" t="str">
        <f t="shared" si="3"/>
        <v>Yes</v>
      </c>
      <c r="AP5" s="105"/>
    </row>
    <row r="6" spans="1:42" x14ac:dyDescent="0.2">
      <c r="B6" s="62" t="s">
        <v>30</v>
      </c>
      <c r="C6" s="6">
        <v>0</v>
      </c>
      <c r="D6" s="8">
        <v>0</v>
      </c>
      <c r="E6" s="8">
        <v>0</v>
      </c>
      <c r="F6" s="4">
        <v>0</v>
      </c>
      <c r="G6" s="9">
        <f>SUMPRODUCT(C6:F6,C7:F7)</f>
        <v>0</v>
      </c>
      <c r="H6" s="42" t="str">
        <f>IF(G6=MAX(G5:G6),"Yes","")</f>
        <v/>
      </c>
      <c r="J6" s="105"/>
      <c r="L6" s="8">
        <v>-10</v>
      </c>
      <c r="M6" s="101">
        <v>0</v>
      </c>
      <c r="S6" s="105"/>
      <c r="U6" s="46">
        <f t="shared" si="0"/>
        <v>-4</v>
      </c>
      <c r="V6" s="47">
        <f t="shared" si="1"/>
        <v>0.5</v>
      </c>
      <c r="AF6" s="105"/>
      <c r="AH6" s="41" t="str">
        <f t="shared" si="2"/>
        <v>Decision B</v>
      </c>
      <c r="AI6" s="8">
        <f t="shared" si="3"/>
        <v>0</v>
      </c>
      <c r="AJ6" s="8">
        <f t="shared" si="3"/>
        <v>0</v>
      </c>
      <c r="AK6" s="8">
        <f t="shared" si="3"/>
        <v>0</v>
      </c>
      <c r="AL6" s="8">
        <f t="shared" si="3"/>
        <v>0</v>
      </c>
      <c r="AM6" s="9">
        <f t="shared" si="3"/>
        <v>0</v>
      </c>
      <c r="AN6" s="110" t="str">
        <f t="shared" si="3"/>
        <v/>
      </c>
      <c r="AP6" s="105"/>
    </row>
    <row r="7" spans="1:42" ht="13.5" thickBot="1" x14ac:dyDescent="0.25">
      <c r="B7" s="43" t="s">
        <v>11</v>
      </c>
      <c r="C7" s="54">
        <v>0.25</v>
      </c>
      <c r="D7" s="55">
        <v>0.25</v>
      </c>
      <c r="E7" s="55">
        <v>0.25</v>
      </c>
      <c r="F7" s="56">
        <v>0.25</v>
      </c>
      <c r="G7" s="44"/>
      <c r="H7" s="45"/>
      <c r="J7" s="105"/>
      <c r="S7" s="105"/>
      <c r="U7" s="46">
        <f t="shared" si="0"/>
        <v>-2</v>
      </c>
      <c r="V7" s="47">
        <f t="shared" si="1"/>
        <v>0.625</v>
      </c>
      <c r="AF7" s="105"/>
      <c r="AH7" s="111" t="str">
        <f t="shared" si="2"/>
        <v>Probability</v>
      </c>
      <c r="AI7" s="112">
        <f t="shared" si="3"/>
        <v>0.25</v>
      </c>
      <c r="AJ7" s="44">
        <f t="shared" si="3"/>
        <v>0.25</v>
      </c>
      <c r="AK7" s="44">
        <f t="shared" si="3"/>
        <v>0.25</v>
      </c>
      <c r="AL7" s="113">
        <f t="shared" si="3"/>
        <v>0.25</v>
      </c>
      <c r="AM7" s="44"/>
      <c r="AN7" s="45"/>
      <c r="AP7" s="105"/>
    </row>
    <row r="8" spans="1:42" ht="13.5" thickBot="1" x14ac:dyDescent="0.25">
      <c r="J8" s="105"/>
      <c r="L8" s="100" t="s">
        <v>51</v>
      </c>
      <c r="S8" s="105"/>
      <c r="U8" s="46">
        <f t="shared" si="0"/>
        <v>1</v>
      </c>
      <c r="V8" s="47">
        <f t="shared" si="1"/>
        <v>0.75</v>
      </c>
      <c r="AF8" s="105"/>
      <c r="AP8" s="105"/>
    </row>
    <row r="9" spans="1:42" ht="13.5" thickBot="1" x14ac:dyDescent="0.25">
      <c r="J9" s="105"/>
      <c r="L9" s="36" t="s">
        <v>25</v>
      </c>
      <c r="M9" s="37" t="s">
        <v>24</v>
      </c>
      <c r="N9" s="37" t="s">
        <v>14</v>
      </c>
      <c r="O9" s="37" t="s">
        <v>23</v>
      </c>
      <c r="P9" s="38" t="s">
        <v>14</v>
      </c>
      <c r="S9" s="105"/>
      <c r="U9" s="48">
        <f t="shared" si="0"/>
        <v>10</v>
      </c>
      <c r="V9" s="49">
        <f t="shared" si="1"/>
        <v>1</v>
      </c>
      <c r="AF9" s="105"/>
      <c r="AH9" s="57" t="s">
        <v>32</v>
      </c>
      <c r="AI9" s="37"/>
      <c r="AJ9" s="37"/>
      <c r="AK9" s="58" t="s">
        <v>34</v>
      </c>
      <c r="AL9" s="38"/>
      <c r="AP9" s="105"/>
    </row>
    <row r="10" spans="1:42" x14ac:dyDescent="0.2">
      <c r="J10" s="105"/>
      <c r="L10" s="39">
        <v>0.5</v>
      </c>
      <c r="M10" s="14">
        <v>10</v>
      </c>
      <c r="N10" s="14">
        <v>1</v>
      </c>
      <c r="O10" s="14">
        <v>-4</v>
      </c>
      <c r="P10" s="40">
        <f>L10*N10+L11*N11</f>
        <v>0.5</v>
      </c>
      <c r="S10" s="105"/>
      <c r="U10" s="17"/>
      <c r="V10" s="17"/>
      <c r="AF10" s="105"/>
      <c r="AH10" s="59" t="s">
        <v>24</v>
      </c>
      <c r="AI10" s="17" t="s">
        <v>14</v>
      </c>
      <c r="AJ10" s="17"/>
      <c r="AK10" s="17" t="s">
        <v>24</v>
      </c>
      <c r="AL10" s="53" t="s">
        <v>14</v>
      </c>
      <c r="AP10" s="105"/>
    </row>
    <row r="11" spans="1:42" x14ac:dyDescent="0.2">
      <c r="J11" s="105"/>
      <c r="L11" s="41">
        <v>0.5</v>
      </c>
      <c r="M11" s="20">
        <v>-10</v>
      </c>
      <c r="N11" s="20">
        <v>0</v>
      </c>
      <c r="O11" s="20"/>
      <c r="P11" s="42"/>
      <c r="S11" s="105"/>
      <c r="AF11" s="105"/>
      <c r="AH11" s="46">
        <f>M11</f>
        <v>-10</v>
      </c>
      <c r="AI11" s="8">
        <f>N11</f>
        <v>0</v>
      </c>
      <c r="AJ11" s="17"/>
      <c r="AK11" s="8">
        <v>6</v>
      </c>
      <c r="AL11" s="47">
        <f>AI14+(AI15-AI14)*(AK11-AH14)/(AH15-AH14)</f>
        <v>0.88888888888888884</v>
      </c>
      <c r="AP11" s="105"/>
    </row>
    <row r="12" spans="1:42" x14ac:dyDescent="0.2">
      <c r="J12" s="105"/>
      <c r="L12" s="39">
        <f>L11</f>
        <v>0.5</v>
      </c>
      <c r="M12" s="14">
        <f>M10</f>
        <v>10</v>
      </c>
      <c r="N12" s="14">
        <f>N10</f>
        <v>1</v>
      </c>
      <c r="O12" s="14">
        <v>1</v>
      </c>
      <c r="P12" s="40">
        <f>L12*N12+L13*N13</f>
        <v>0.75</v>
      </c>
      <c r="S12" s="105"/>
      <c r="AF12" s="105"/>
      <c r="AH12" s="46">
        <f>O10</f>
        <v>-4</v>
      </c>
      <c r="AI12" s="8">
        <f>P10</f>
        <v>0.5</v>
      </c>
      <c r="AJ12" s="17"/>
      <c r="AK12" s="8">
        <v>2</v>
      </c>
      <c r="AL12" s="47">
        <f>AI14+(AI15-AI14)*(AK12-AH14)/(AH15-AH14)</f>
        <v>0.77777777777777779</v>
      </c>
      <c r="AP12" s="105"/>
    </row>
    <row r="13" spans="1:42" x14ac:dyDescent="0.2">
      <c r="J13" s="105"/>
      <c r="L13" s="41">
        <f>L12</f>
        <v>0.5</v>
      </c>
      <c r="M13" s="20">
        <f>O10</f>
        <v>-4</v>
      </c>
      <c r="N13" s="20">
        <f>P10</f>
        <v>0.5</v>
      </c>
      <c r="O13" s="20"/>
      <c r="P13" s="42"/>
      <c r="S13" s="105"/>
      <c r="AF13" s="105"/>
      <c r="AH13" s="46">
        <f>O14</f>
        <v>-2</v>
      </c>
      <c r="AI13" s="8">
        <f>P14</f>
        <v>0.625</v>
      </c>
      <c r="AJ13" s="17"/>
      <c r="AK13" s="8">
        <v>0</v>
      </c>
      <c r="AL13" s="47">
        <f>AI13+(AI14-AI13)*(AK13-AH13)/(AH14-AH13)</f>
        <v>0.70833333333333337</v>
      </c>
      <c r="AP13" s="105"/>
    </row>
    <row r="14" spans="1:42" x14ac:dyDescent="0.2">
      <c r="J14" s="105"/>
      <c r="L14" s="39">
        <f>L13</f>
        <v>0.5</v>
      </c>
      <c r="M14" s="14">
        <f>O12</f>
        <v>1</v>
      </c>
      <c r="N14" s="14">
        <f>P12</f>
        <v>0.75</v>
      </c>
      <c r="O14" s="14">
        <v>-2</v>
      </c>
      <c r="P14" s="40">
        <f>L14*N14+L15*N15</f>
        <v>0.625</v>
      </c>
      <c r="S14" s="105"/>
      <c r="AF14" s="105"/>
      <c r="AH14" s="46">
        <f>O12</f>
        <v>1</v>
      </c>
      <c r="AI14" s="8">
        <f>P12</f>
        <v>0.75</v>
      </c>
      <c r="AJ14" s="17"/>
      <c r="AK14" s="8">
        <v>-5</v>
      </c>
      <c r="AL14" s="47">
        <f>AI11+(AI12-AI11)*(AK14-AH11)/(AH12-AH11)</f>
        <v>0.41666666666666669</v>
      </c>
      <c r="AP14" s="105"/>
    </row>
    <row r="15" spans="1:42" ht="13.5" thickBot="1" x14ac:dyDescent="0.25">
      <c r="J15" s="105"/>
      <c r="L15" s="43">
        <f>L14</f>
        <v>0.5</v>
      </c>
      <c r="M15" s="44">
        <f>O10</f>
        <v>-4</v>
      </c>
      <c r="N15" s="44">
        <f>P10</f>
        <v>0.5</v>
      </c>
      <c r="O15" s="44"/>
      <c r="P15" s="45"/>
      <c r="S15" s="105"/>
      <c r="AF15" s="105"/>
      <c r="AH15" s="48">
        <f>M10</f>
        <v>10</v>
      </c>
      <c r="AI15" s="60">
        <f>N10</f>
        <v>1</v>
      </c>
      <c r="AJ15" s="44"/>
      <c r="AK15" s="44"/>
      <c r="AL15" s="45"/>
      <c r="AP15" s="105"/>
    </row>
    <row r="16" spans="1:42" ht="13.5" thickBot="1" x14ac:dyDescent="0.25">
      <c r="J16" s="105"/>
      <c r="S16" s="105"/>
      <c r="AF16" s="105"/>
      <c r="AP16" s="105"/>
    </row>
    <row r="17" spans="10:42" ht="13.5" thickBot="1" x14ac:dyDescent="0.25">
      <c r="J17" s="105"/>
      <c r="L17" s="100" t="s">
        <v>57</v>
      </c>
      <c r="S17" s="105"/>
      <c r="AF17" s="105"/>
      <c r="AH17" s="36" t="s">
        <v>56</v>
      </c>
      <c r="AI17" s="50" t="str">
        <f>C4</f>
        <v>State1</v>
      </c>
      <c r="AJ17" s="51" t="str">
        <f>D4</f>
        <v>State2</v>
      </c>
      <c r="AK17" s="51" t="str">
        <f>E4</f>
        <v>State3</v>
      </c>
      <c r="AL17" s="51" t="str">
        <f>F4</f>
        <v>State4</v>
      </c>
      <c r="AM17" s="50" t="s">
        <v>35</v>
      </c>
      <c r="AN17" s="52" t="str">
        <f>H4</f>
        <v>Decision</v>
      </c>
      <c r="AP17" s="105"/>
    </row>
    <row r="18" spans="10:42" x14ac:dyDescent="0.2">
      <c r="J18" s="105"/>
      <c r="L18" s="36" t="s">
        <v>33</v>
      </c>
      <c r="M18" s="37" t="s">
        <v>24</v>
      </c>
      <c r="N18" s="37" t="s">
        <v>14</v>
      </c>
      <c r="O18" s="37" t="s">
        <v>23</v>
      </c>
      <c r="P18" s="38" t="s">
        <v>14</v>
      </c>
      <c r="S18" s="105"/>
      <c r="AF18" s="105"/>
      <c r="AH18" s="61" t="str">
        <f>B5</f>
        <v>Decision A</v>
      </c>
      <c r="AI18" s="6">
        <f>AL11</f>
        <v>0.88888888888888884</v>
      </c>
      <c r="AJ18" s="8">
        <f>AL12</f>
        <v>0.77777777777777779</v>
      </c>
      <c r="AK18" s="8">
        <f>AL13</f>
        <v>0.70833333333333337</v>
      </c>
      <c r="AL18" s="8">
        <f>AL14</f>
        <v>0.41666666666666669</v>
      </c>
      <c r="AM18" s="27">
        <f>SUMPRODUCT(AI18:AL18,AI20:AL20)</f>
        <v>0.69791666666666663</v>
      </c>
      <c r="AN18" s="53" t="str">
        <f>IF(AM18=MAX(AM18:AM19),"Yes","")</f>
        <v/>
      </c>
      <c r="AP18" s="105"/>
    </row>
    <row r="19" spans="10:42" x14ac:dyDescent="0.2">
      <c r="J19" s="105"/>
      <c r="L19" s="39">
        <v>0.5</v>
      </c>
      <c r="M19" s="14">
        <v>10</v>
      </c>
      <c r="N19" s="14">
        <v>1</v>
      </c>
      <c r="O19" s="14">
        <v>-4</v>
      </c>
      <c r="P19" s="40">
        <f>L19*N19+L20*N20</f>
        <v>0.5</v>
      </c>
      <c r="S19" s="105"/>
      <c r="AF19" s="105"/>
      <c r="AH19" s="62" t="str">
        <f>B6</f>
        <v>Decision B</v>
      </c>
      <c r="AI19" s="6">
        <f>AL13</f>
        <v>0.70833333333333337</v>
      </c>
      <c r="AJ19" s="8">
        <f>AL13</f>
        <v>0.70833333333333337</v>
      </c>
      <c r="AK19" s="8">
        <f>AL13</f>
        <v>0.70833333333333337</v>
      </c>
      <c r="AL19" s="8">
        <f>AL13</f>
        <v>0.70833333333333337</v>
      </c>
      <c r="AM19" s="9">
        <f>SUMPRODUCT(AI19:AL19,AI20:AL20)</f>
        <v>0.70833333333333337</v>
      </c>
      <c r="AN19" s="42" t="str">
        <f>IF(AM19=MAX(AM18:AM19),"Yes","")</f>
        <v>Yes</v>
      </c>
      <c r="AP19" s="105"/>
    </row>
    <row r="20" spans="10:42" ht="13.5" thickBot="1" x14ac:dyDescent="0.25">
      <c r="J20" s="105"/>
      <c r="L20" s="41">
        <v>0.5</v>
      </c>
      <c r="M20" s="20">
        <v>-10</v>
      </c>
      <c r="N20" s="20">
        <v>0</v>
      </c>
      <c r="O20" s="20"/>
      <c r="P20" s="42"/>
      <c r="S20" s="105"/>
      <c r="AF20" s="105"/>
      <c r="AH20" s="43" t="str">
        <f>B7</f>
        <v>Probability</v>
      </c>
      <c r="AI20" s="54">
        <f>C7</f>
        <v>0.25</v>
      </c>
      <c r="AJ20" s="55">
        <f>D7</f>
        <v>0.25</v>
      </c>
      <c r="AK20" s="55">
        <f>E7</f>
        <v>0.25</v>
      </c>
      <c r="AL20" s="56">
        <f>F7</f>
        <v>0.25</v>
      </c>
      <c r="AM20" s="44"/>
      <c r="AN20" s="45"/>
      <c r="AP20" s="105"/>
    </row>
    <row r="21" spans="10:42" x14ac:dyDescent="0.2">
      <c r="J21" s="105"/>
      <c r="L21" s="39">
        <v>0.75</v>
      </c>
      <c r="M21" s="14">
        <f>M19</f>
        <v>10</v>
      </c>
      <c r="N21" s="14">
        <f>N19</f>
        <v>1</v>
      </c>
      <c r="O21" s="14">
        <v>1</v>
      </c>
      <c r="P21" s="40">
        <f>L21*N21+L22*N22</f>
        <v>0.75</v>
      </c>
      <c r="S21" s="105"/>
      <c r="AF21" s="105"/>
      <c r="AP21" s="105"/>
    </row>
    <row r="22" spans="10:42" x14ac:dyDescent="0.2">
      <c r="J22" s="105"/>
      <c r="L22" s="41">
        <v>0.25</v>
      </c>
      <c r="M22" s="20">
        <f>M20</f>
        <v>-10</v>
      </c>
      <c r="N22" s="20">
        <f>N20</f>
        <v>0</v>
      </c>
      <c r="O22" s="20"/>
      <c r="P22" s="42"/>
      <c r="S22" s="105"/>
      <c r="AF22" s="105"/>
      <c r="AP22" s="105"/>
    </row>
    <row r="23" spans="10:42" x14ac:dyDescent="0.2">
      <c r="J23" s="105"/>
      <c r="L23" s="39">
        <v>0.625</v>
      </c>
      <c r="M23" s="14">
        <f>M19</f>
        <v>10</v>
      </c>
      <c r="N23" s="14">
        <f>N19</f>
        <v>1</v>
      </c>
      <c r="O23" s="14">
        <v>-2</v>
      </c>
      <c r="P23" s="40">
        <f>L23*N23+L24*N24</f>
        <v>0.625</v>
      </c>
      <c r="S23" s="105"/>
      <c r="AF23" s="105"/>
      <c r="AP23" s="105"/>
    </row>
    <row r="24" spans="10:42" ht="13.5" thickBot="1" x14ac:dyDescent="0.25">
      <c r="J24" s="105"/>
      <c r="L24" s="43">
        <v>0.375</v>
      </c>
      <c r="M24" s="44">
        <f>M20</f>
        <v>-10</v>
      </c>
      <c r="N24" s="44">
        <f>N20</f>
        <v>0</v>
      </c>
      <c r="O24" s="44"/>
      <c r="P24" s="45"/>
      <c r="S24" s="105"/>
      <c r="AF24" s="105"/>
      <c r="AP24" s="105"/>
    </row>
    <row r="25" spans="10:42" x14ac:dyDescent="0.2">
      <c r="J25" s="105"/>
      <c r="S25" s="105"/>
      <c r="AF25" s="105"/>
      <c r="AP25" s="105"/>
    </row>
    <row r="26" spans="10:42" ht="13.5" thickBot="1" x14ac:dyDescent="0.25">
      <c r="J26" s="105"/>
      <c r="L26" s="100" t="s">
        <v>49</v>
      </c>
      <c r="S26" s="105"/>
      <c r="AF26" s="105"/>
      <c r="AP26" s="105"/>
    </row>
    <row r="27" spans="10:42" x14ac:dyDescent="0.2">
      <c r="J27" s="105"/>
      <c r="L27" s="36" t="s">
        <v>24</v>
      </c>
      <c r="M27" s="38" t="s">
        <v>56</v>
      </c>
      <c r="S27" s="105"/>
      <c r="AF27" s="105"/>
      <c r="AP27" s="105"/>
    </row>
    <row r="28" spans="10:42" x14ac:dyDescent="0.2">
      <c r="J28" s="105"/>
      <c r="L28" s="46">
        <f>L6</f>
        <v>-10</v>
      </c>
      <c r="M28" s="102">
        <f>M6</f>
        <v>0</v>
      </c>
      <c r="S28" s="105"/>
      <c r="AF28" s="105"/>
      <c r="AP28" s="105"/>
    </row>
    <row r="29" spans="10:42" x14ac:dyDescent="0.2">
      <c r="J29" s="105"/>
      <c r="L29" s="46">
        <f>O10</f>
        <v>-4</v>
      </c>
      <c r="M29" s="47">
        <f>P10</f>
        <v>0.5</v>
      </c>
      <c r="S29" s="105"/>
      <c r="AF29" s="105"/>
      <c r="AP29" s="105"/>
    </row>
    <row r="30" spans="10:42" x14ac:dyDescent="0.2">
      <c r="J30" s="105"/>
      <c r="L30" s="46">
        <f>O14</f>
        <v>-2</v>
      </c>
      <c r="M30" s="47">
        <f>P14</f>
        <v>0.625</v>
      </c>
      <c r="S30" s="105"/>
      <c r="AF30" s="105"/>
      <c r="AP30" s="105"/>
    </row>
    <row r="31" spans="10:42" x14ac:dyDescent="0.2">
      <c r="J31" s="105"/>
      <c r="L31" s="46">
        <f>O12</f>
        <v>1</v>
      </c>
      <c r="M31" s="47">
        <f>P12</f>
        <v>0.75</v>
      </c>
      <c r="S31" s="105"/>
      <c r="AF31" s="105"/>
      <c r="AP31" s="105"/>
    </row>
    <row r="32" spans="10:42" ht="13.5" thickBot="1" x14ac:dyDescent="0.25">
      <c r="J32" s="105"/>
      <c r="L32" s="48">
        <f>L5</f>
        <v>10</v>
      </c>
      <c r="M32" s="103">
        <f>M5</f>
        <v>1</v>
      </c>
      <c r="S32" s="105"/>
      <c r="AF32" s="105"/>
      <c r="AP32" s="105"/>
    </row>
    <row r="33" spans="10:42" ht="13.5" thickBot="1" x14ac:dyDescent="0.25">
      <c r="J33" s="106"/>
      <c r="S33" s="106"/>
      <c r="AF33" s="105"/>
      <c r="AP33" s="106"/>
    </row>
    <row r="34" spans="10:42" ht="13.5" thickBot="1" x14ac:dyDescent="0.25">
      <c r="AF34" s="106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8F4CC-EB03-438C-AA13-FC0474CB2A20}">
  <dimension ref="A1:AB39"/>
  <sheetViews>
    <sheetView zoomScaleNormal="100" workbookViewId="0">
      <selection activeCell="D4" sqref="D4"/>
    </sheetView>
  </sheetViews>
  <sheetFormatPr defaultColWidth="8.77734375" defaultRowHeight="12.75" x14ac:dyDescent="0.2"/>
  <cols>
    <col min="1" max="3" width="2.6640625" style="3" customWidth="1"/>
    <col min="4" max="13" width="8.77734375" style="3"/>
    <col min="14" max="16" width="2.6640625" style="3" customWidth="1"/>
    <col min="17" max="26" width="8.77734375" style="3"/>
    <col min="27" max="29" width="2.6640625" style="3" customWidth="1"/>
    <col min="30" max="16384" width="8.77734375" style="3"/>
  </cols>
  <sheetData>
    <row r="1" spans="1:28" x14ac:dyDescent="0.2">
      <c r="A1" s="1" t="s">
        <v>45</v>
      </c>
      <c r="B1" s="1"/>
      <c r="C1" s="1"/>
    </row>
    <row r="2" spans="1:28" ht="13.5" thickBot="1" x14ac:dyDescent="0.25"/>
    <row r="3" spans="1:28" x14ac:dyDescent="0.2">
      <c r="B3" s="92"/>
      <c r="D3" s="1" t="s">
        <v>58</v>
      </c>
      <c r="O3" s="92"/>
      <c r="Q3" s="1" t="s">
        <v>59</v>
      </c>
      <c r="AB3" s="92"/>
    </row>
    <row r="4" spans="1:28" x14ac:dyDescent="0.2">
      <c r="B4" s="93"/>
      <c r="D4" s="64" t="s">
        <v>41</v>
      </c>
      <c r="O4" s="93"/>
      <c r="Q4" s="64" t="s">
        <v>46</v>
      </c>
      <c r="AB4" s="93"/>
    </row>
    <row r="5" spans="1:28" x14ac:dyDescent="0.2">
      <c r="B5" s="93"/>
      <c r="O5" s="93"/>
      <c r="Q5" s="64" t="s">
        <v>47</v>
      </c>
      <c r="AB5" s="93"/>
    </row>
    <row r="6" spans="1:28" x14ac:dyDescent="0.2">
      <c r="B6" s="93"/>
      <c r="D6" s="87" t="s">
        <v>44</v>
      </c>
      <c r="O6" s="93"/>
      <c r="AB6" s="93"/>
    </row>
    <row r="7" spans="1:28" x14ac:dyDescent="0.2">
      <c r="B7" s="93"/>
      <c r="D7" s="34" t="s">
        <v>25</v>
      </c>
      <c r="E7" s="14" t="s">
        <v>24</v>
      </c>
      <c r="F7" s="14" t="s">
        <v>14</v>
      </c>
      <c r="G7" s="15" t="s">
        <v>23</v>
      </c>
      <c r="O7" s="93"/>
      <c r="Q7" s="87" t="s">
        <v>49</v>
      </c>
      <c r="AB7" s="93"/>
    </row>
    <row r="8" spans="1:28" x14ac:dyDescent="0.2">
      <c r="B8" s="93"/>
      <c r="D8" s="8">
        <v>0.5</v>
      </c>
      <c r="E8" s="8">
        <v>4</v>
      </c>
      <c r="F8" s="8" t="s">
        <v>42</v>
      </c>
      <c r="G8" s="7">
        <v>0</v>
      </c>
      <c r="H8" s="90"/>
      <c r="I8" s="91"/>
      <c r="O8" s="93"/>
      <c r="Q8" s="95" t="s">
        <v>24</v>
      </c>
      <c r="R8" s="95" t="s">
        <v>14</v>
      </c>
      <c r="S8" s="17" t="s">
        <v>39</v>
      </c>
      <c r="AB8" s="93"/>
    </row>
    <row r="9" spans="1:28" x14ac:dyDescent="0.2">
      <c r="B9" s="93"/>
      <c r="D9" s="8">
        <v>0.5</v>
      </c>
      <c r="E9" s="8">
        <v>-2</v>
      </c>
      <c r="F9" s="8" t="s">
        <v>43</v>
      </c>
      <c r="G9" s="9"/>
      <c r="O9" s="93"/>
      <c r="Q9" s="96">
        <v>-10</v>
      </c>
      <c r="R9" s="96">
        <v>0</v>
      </c>
      <c r="S9" s="8">
        <f>LN(1-R9)</f>
        <v>0</v>
      </c>
      <c r="AB9" s="93"/>
    </row>
    <row r="10" spans="1:28" ht="13.5" thickBot="1" x14ac:dyDescent="0.25">
      <c r="B10" s="93"/>
      <c r="D10" s="63"/>
      <c r="E10" s="63"/>
      <c r="O10" s="93"/>
      <c r="Q10" s="96">
        <v>-4</v>
      </c>
      <c r="R10" s="96">
        <v>0.5</v>
      </c>
      <c r="S10" s="8">
        <f t="shared" ref="S10:S12" si="0">LN(1-R10)</f>
        <v>-0.69314718055994529</v>
      </c>
      <c r="AB10" s="93"/>
    </row>
    <row r="11" spans="1:28" ht="13.5" thickBot="1" x14ac:dyDescent="0.25">
      <c r="B11" s="93"/>
      <c r="D11" s="88" t="s">
        <v>3</v>
      </c>
      <c r="E11" s="89">
        <v>4</v>
      </c>
      <c r="O11" s="93"/>
      <c r="Q11" s="96">
        <v>-2</v>
      </c>
      <c r="R11" s="96">
        <v>0.625</v>
      </c>
      <c r="S11" s="8">
        <f t="shared" si="0"/>
        <v>-0.98082925301172619</v>
      </c>
      <c r="AB11" s="93"/>
    </row>
    <row r="12" spans="1:28" x14ac:dyDescent="0.2">
      <c r="B12" s="93"/>
      <c r="D12" s="2" t="s">
        <v>24</v>
      </c>
      <c r="E12" s="2" t="s">
        <v>14</v>
      </c>
      <c r="O12" s="93"/>
      <c r="Q12" s="96">
        <v>1</v>
      </c>
      <c r="R12" s="96">
        <v>0.75</v>
      </c>
      <c r="S12" s="8">
        <f t="shared" si="0"/>
        <v>-1.3862943611198906</v>
      </c>
      <c r="AB12" s="93"/>
    </row>
    <row r="13" spans="1:28" x14ac:dyDescent="0.2">
      <c r="B13" s="93"/>
      <c r="D13" s="8">
        <v>-10</v>
      </c>
      <c r="E13" s="8">
        <f t="shared" ref="E13:E33" si="1">1-EXP(-D13/$E$11)</f>
        <v>-11.182493960703473</v>
      </c>
      <c r="O13" s="93"/>
      <c r="Q13" s="96">
        <v>10</v>
      </c>
      <c r="R13" s="96">
        <v>1</v>
      </c>
      <c r="S13" s="17"/>
      <c r="AB13" s="93"/>
    </row>
    <row r="14" spans="1:28" x14ac:dyDescent="0.2">
      <c r="B14" s="93"/>
      <c r="D14" s="8">
        <v>-9</v>
      </c>
      <c r="E14" s="8">
        <f t="shared" si="1"/>
        <v>-8.4877358363585262</v>
      </c>
      <c r="O14" s="93"/>
      <c r="AB14" s="93"/>
    </row>
    <row r="15" spans="1:28" ht="13.5" thickBot="1" x14ac:dyDescent="0.25">
      <c r="B15" s="93"/>
      <c r="D15" s="8">
        <v>-8</v>
      </c>
      <c r="E15" s="8">
        <f t="shared" si="1"/>
        <v>-6.3890560989306504</v>
      </c>
      <c r="O15" s="93"/>
      <c r="Q15" s="3" t="s">
        <v>48</v>
      </c>
      <c r="R15" s="3">
        <f>SLOPE(Q9:Q12,S9:S12)</f>
        <v>-7.945500757358686</v>
      </c>
      <c r="AB15" s="93"/>
    </row>
    <row r="16" spans="1:28" ht="13.5" thickBot="1" x14ac:dyDescent="0.25">
      <c r="B16" s="93"/>
      <c r="D16" s="8">
        <v>-7</v>
      </c>
      <c r="E16" s="8">
        <f t="shared" si="1"/>
        <v>-4.7546026760057307</v>
      </c>
      <c r="O16" s="93"/>
      <c r="Q16" s="88" t="s">
        <v>3</v>
      </c>
      <c r="R16" s="89">
        <f>-R15</f>
        <v>7.945500757358686</v>
      </c>
      <c r="AB16" s="93"/>
    </row>
    <row r="17" spans="2:28" x14ac:dyDescent="0.2">
      <c r="B17" s="93"/>
      <c r="D17" s="8">
        <v>-6</v>
      </c>
      <c r="E17" s="8">
        <f t="shared" si="1"/>
        <v>-3.4816890703380645</v>
      </c>
      <c r="O17" s="93"/>
      <c r="AB17" s="93"/>
    </row>
    <row r="18" spans="2:28" x14ac:dyDescent="0.2">
      <c r="B18" s="93"/>
      <c r="D18" s="8">
        <v>-5</v>
      </c>
      <c r="E18" s="8">
        <f t="shared" si="1"/>
        <v>-2.4903429574618414</v>
      </c>
      <c r="O18" s="93"/>
      <c r="Q18" s="2" t="s">
        <v>24</v>
      </c>
      <c r="R18" s="2" t="s">
        <v>14</v>
      </c>
      <c r="AB18" s="93"/>
    </row>
    <row r="19" spans="2:28" x14ac:dyDescent="0.2">
      <c r="B19" s="93"/>
      <c r="D19" s="8">
        <v>-4</v>
      </c>
      <c r="E19" s="8">
        <f t="shared" si="1"/>
        <v>-1.7182818284590451</v>
      </c>
      <c r="O19" s="93"/>
      <c r="Q19" s="8">
        <v>-10</v>
      </c>
      <c r="R19" s="8">
        <f t="shared" ref="R19:R39" si="2">1-EXP(-Q19/$R$16)</f>
        <v>-2.5203975221105468</v>
      </c>
      <c r="AB19" s="93"/>
    </row>
    <row r="20" spans="2:28" x14ac:dyDescent="0.2">
      <c r="B20" s="93"/>
      <c r="D20" s="8">
        <v>-3</v>
      </c>
      <c r="E20" s="8">
        <f t="shared" si="1"/>
        <v>-1.1170000166126748</v>
      </c>
      <c r="O20" s="93"/>
      <c r="Q20" s="8">
        <f>1+Q19</f>
        <v>-9</v>
      </c>
      <c r="R20" s="8">
        <f t="shared" si="2"/>
        <v>-2.1040773581233689</v>
      </c>
      <c r="AB20" s="93"/>
    </row>
    <row r="21" spans="2:28" x14ac:dyDescent="0.2">
      <c r="B21" s="93"/>
      <c r="D21" s="8">
        <v>-2</v>
      </c>
      <c r="E21" s="8">
        <f t="shared" si="1"/>
        <v>-0.64872127070012819</v>
      </c>
      <c r="O21" s="93"/>
      <c r="Q21" s="8">
        <f t="shared" ref="Q21:Q39" si="3">1+Q20</f>
        <v>-8</v>
      </c>
      <c r="R21" s="8">
        <f t="shared" si="2"/>
        <v>-1.7369909746549328</v>
      </c>
      <c r="AB21" s="93"/>
    </row>
    <row r="22" spans="2:28" x14ac:dyDescent="0.2">
      <c r="B22" s="93"/>
      <c r="D22" s="8">
        <v>-1</v>
      </c>
      <c r="E22" s="8">
        <f t="shared" si="1"/>
        <v>-0.28402541668774139</v>
      </c>
      <c r="O22" s="93"/>
      <c r="Q22" s="8">
        <f t="shared" si="3"/>
        <v>-7</v>
      </c>
      <c r="R22" s="8">
        <f t="shared" si="2"/>
        <v>-1.4133160134486671</v>
      </c>
      <c r="AB22" s="93"/>
    </row>
    <row r="23" spans="2:28" x14ac:dyDescent="0.2">
      <c r="B23" s="93"/>
      <c r="D23" s="8">
        <v>0</v>
      </c>
      <c r="E23" s="8">
        <f t="shared" si="1"/>
        <v>0</v>
      </c>
      <c r="O23" s="93"/>
      <c r="Q23" s="8">
        <f t="shared" si="3"/>
        <v>-6</v>
      </c>
      <c r="R23" s="8">
        <f t="shared" si="2"/>
        <v>-1.1279186649499424</v>
      </c>
      <c r="AB23" s="93"/>
    </row>
    <row r="24" spans="2:28" x14ac:dyDescent="0.2">
      <c r="B24" s="93"/>
      <c r="D24" s="8">
        <v>1</v>
      </c>
      <c r="E24" s="8">
        <f t="shared" si="1"/>
        <v>0.22119921692859512</v>
      </c>
      <c r="O24" s="93"/>
      <c r="Q24" s="8">
        <f t="shared" si="3"/>
        <v>-5</v>
      </c>
      <c r="R24" s="8">
        <f t="shared" si="2"/>
        <v>-0.87627224093694545</v>
      </c>
      <c r="AB24" s="93"/>
    </row>
    <row r="25" spans="2:28" x14ac:dyDescent="0.2">
      <c r="B25" s="93"/>
      <c r="D25" s="8">
        <v>2</v>
      </c>
      <c r="E25" s="8">
        <f t="shared" si="1"/>
        <v>0.39346934028736658</v>
      </c>
      <c r="O25" s="93"/>
      <c r="Q25" s="8">
        <f t="shared" si="3"/>
        <v>-4</v>
      </c>
      <c r="R25" s="8">
        <f t="shared" si="2"/>
        <v>-0.65438537670487551</v>
      </c>
      <c r="AB25" s="93"/>
    </row>
    <row r="26" spans="2:28" x14ac:dyDescent="0.2">
      <c r="B26" s="93"/>
      <c r="D26" s="8">
        <v>3</v>
      </c>
      <c r="E26" s="8">
        <f t="shared" si="1"/>
        <v>0.52763344725898531</v>
      </c>
      <c r="O26" s="93"/>
      <c r="Q26" s="8">
        <f t="shared" si="3"/>
        <v>-3</v>
      </c>
      <c r="R26" s="8">
        <f t="shared" si="2"/>
        <v>-0.45873872401809579</v>
      </c>
      <c r="AB26" s="93"/>
    </row>
    <row r="27" spans="2:28" x14ac:dyDescent="0.2">
      <c r="B27" s="93"/>
      <c r="D27" s="8">
        <v>4</v>
      </c>
      <c r="E27" s="8">
        <f t="shared" si="1"/>
        <v>0.63212055882855767</v>
      </c>
      <c r="O27" s="93"/>
      <c r="Q27" s="8">
        <f t="shared" si="3"/>
        <v>-2</v>
      </c>
      <c r="R27" s="8">
        <f t="shared" si="2"/>
        <v>-0.286229130716948</v>
      </c>
      <c r="AB27" s="93"/>
    </row>
    <row r="28" spans="2:28" x14ac:dyDescent="0.2">
      <c r="B28" s="93"/>
      <c r="D28" s="8">
        <v>5</v>
      </c>
      <c r="E28" s="8">
        <f t="shared" si="1"/>
        <v>0.71349520313980985</v>
      </c>
      <c r="O28" s="93"/>
      <c r="Q28" s="8">
        <f t="shared" si="3"/>
        <v>-1</v>
      </c>
      <c r="R28" s="8">
        <f t="shared" si="2"/>
        <v>-0.13412042161180926</v>
      </c>
      <c r="AB28" s="93"/>
    </row>
    <row r="29" spans="2:28" x14ac:dyDescent="0.2">
      <c r="B29" s="93"/>
      <c r="D29" s="8">
        <v>6</v>
      </c>
      <c r="E29" s="8">
        <f t="shared" si="1"/>
        <v>0.77686983985157021</v>
      </c>
      <c r="O29" s="93"/>
      <c r="Q29" s="8">
        <f t="shared" si="3"/>
        <v>0</v>
      </c>
      <c r="R29" s="8">
        <f t="shared" si="2"/>
        <v>0</v>
      </c>
      <c r="AB29" s="93"/>
    </row>
    <row r="30" spans="2:28" x14ac:dyDescent="0.2">
      <c r="B30" s="93"/>
      <c r="D30" s="8">
        <v>7</v>
      </c>
      <c r="E30" s="8">
        <f t="shared" si="1"/>
        <v>0.82622605654955483</v>
      </c>
      <c r="O30" s="93"/>
      <c r="Q30" s="8">
        <f t="shared" si="3"/>
        <v>1</v>
      </c>
      <c r="R30" s="8">
        <f t="shared" si="2"/>
        <v>0.11825941853793409</v>
      </c>
      <c r="AB30" s="93"/>
    </row>
    <row r="31" spans="2:28" x14ac:dyDescent="0.2">
      <c r="B31" s="93"/>
      <c r="D31" s="8">
        <v>8</v>
      </c>
      <c r="E31" s="8">
        <f t="shared" si="1"/>
        <v>0.8646647167633873</v>
      </c>
      <c r="O31" s="93"/>
      <c r="Q31" s="8">
        <f t="shared" si="3"/>
        <v>2</v>
      </c>
      <c r="R31" s="8">
        <f t="shared" si="2"/>
        <v>0.22253354700293793</v>
      </c>
      <c r="AB31" s="93"/>
    </row>
    <row r="32" spans="2:28" x14ac:dyDescent="0.2">
      <c r="B32" s="93"/>
      <c r="D32" s="8">
        <v>9</v>
      </c>
      <c r="E32" s="8">
        <f t="shared" si="1"/>
        <v>0.89460077543813565</v>
      </c>
      <c r="O32" s="93"/>
      <c r="Q32" s="8">
        <f t="shared" si="3"/>
        <v>3</v>
      </c>
      <c r="R32" s="8">
        <f t="shared" si="2"/>
        <v>0.31447627766712061</v>
      </c>
      <c r="AB32" s="93"/>
    </row>
    <row r="33" spans="2:28" x14ac:dyDescent="0.2">
      <c r="B33" s="93"/>
      <c r="D33" s="8">
        <v>10</v>
      </c>
      <c r="E33" s="8">
        <f t="shared" si="1"/>
        <v>0.91791500137610116</v>
      </c>
      <c r="O33" s="93"/>
      <c r="Q33" s="8">
        <f t="shared" si="3"/>
        <v>4</v>
      </c>
      <c r="R33" s="8">
        <f t="shared" si="2"/>
        <v>0.39554591446416709</v>
      </c>
      <c r="AB33" s="93"/>
    </row>
    <row r="34" spans="2:28" ht="13.5" thickBot="1" x14ac:dyDescent="0.25">
      <c r="B34" s="94"/>
      <c r="O34" s="94"/>
      <c r="Q34" s="8">
        <f t="shared" si="3"/>
        <v>5</v>
      </c>
      <c r="R34" s="8">
        <f t="shared" si="2"/>
        <v>0.46702830315251342</v>
      </c>
      <c r="AB34" s="94"/>
    </row>
    <row r="35" spans="2:28" x14ac:dyDescent="0.2">
      <c r="Q35" s="8">
        <f t="shared" si="3"/>
        <v>6</v>
      </c>
      <c r="R35" s="8">
        <f t="shared" si="2"/>
        <v>0.53005722611887318</v>
      </c>
    </row>
    <row r="36" spans="2:28" x14ac:dyDescent="0.2">
      <c r="Q36" s="8">
        <f t="shared" si="3"/>
        <v>7</v>
      </c>
      <c r="R36" s="8">
        <f t="shared" si="2"/>
        <v>0.58563238530415918</v>
      </c>
    </row>
    <row r="37" spans="2:28" x14ac:dyDescent="0.2">
      <c r="Q37" s="8">
        <f t="shared" si="3"/>
        <v>8</v>
      </c>
      <c r="R37" s="8">
        <f t="shared" si="2"/>
        <v>0.63463525847904001</v>
      </c>
    </row>
    <row r="38" spans="2:28" x14ac:dyDescent="0.2">
      <c r="Q38" s="8">
        <f t="shared" si="3"/>
        <v>9</v>
      </c>
      <c r="R38" s="8">
        <f t="shared" si="2"/>
        <v>0.67784308036557128</v>
      </c>
    </row>
    <row r="39" spans="2:28" x14ac:dyDescent="0.2">
      <c r="Q39" s="8">
        <f t="shared" si="3"/>
        <v>10</v>
      </c>
      <c r="R39" s="8">
        <f t="shared" si="2"/>
        <v>0.71594117035951088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66553-1B15-47F3-BD75-6DB4C785BBD7}">
  <dimension ref="A1:L27"/>
  <sheetViews>
    <sheetView workbookViewId="0">
      <selection activeCell="P2" sqref="P2"/>
    </sheetView>
  </sheetViews>
  <sheetFormatPr defaultColWidth="8.77734375" defaultRowHeight="12.75" x14ac:dyDescent="0.2"/>
  <cols>
    <col min="1" max="1" width="2.6640625" style="3" customWidth="1"/>
    <col min="2" max="2" width="7" style="65" customWidth="1"/>
    <col min="3" max="12" width="5.6640625" style="65" customWidth="1"/>
    <col min="13" max="16384" width="8.77734375" style="3"/>
  </cols>
  <sheetData>
    <row r="1" spans="1:12" x14ac:dyDescent="0.2">
      <c r="A1" s="1" t="s">
        <v>40</v>
      </c>
    </row>
    <row r="2" spans="1:12" ht="13.5" thickBot="1" x14ac:dyDescent="0.25"/>
    <row r="3" spans="1:12" x14ac:dyDescent="0.2">
      <c r="B3" s="79" t="s">
        <v>36</v>
      </c>
      <c r="C3" s="69">
        <v>1.1000000000000001</v>
      </c>
      <c r="D3" s="69">
        <v>1.2</v>
      </c>
      <c r="E3" s="69">
        <v>2.1</v>
      </c>
      <c r="F3" s="69">
        <v>2.2999999999999998</v>
      </c>
      <c r="G3" s="69">
        <v>4.9000000000000004</v>
      </c>
      <c r="H3" s="69">
        <v>5.2</v>
      </c>
      <c r="I3" s="69">
        <v>8.1</v>
      </c>
      <c r="J3" s="69">
        <v>8.1999999999999993</v>
      </c>
      <c r="K3" s="69">
        <v>10.8</v>
      </c>
      <c r="L3" s="80">
        <v>15</v>
      </c>
    </row>
    <row r="4" spans="1:12" x14ac:dyDescent="0.2">
      <c r="B4" s="81" t="s">
        <v>37</v>
      </c>
      <c r="C4" s="67">
        <v>0.91</v>
      </c>
      <c r="D4" s="67">
        <v>0.95</v>
      </c>
      <c r="E4" s="67">
        <v>0.9</v>
      </c>
      <c r="F4" s="67">
        <v>0.85</v>
      </c>
      <c r="G4" s="67">
        <v>0.79</v>
      </c>
      <c r="H4" s="67">
        <v>0.72</v>
      </c>
      <c r="I4" s="67">
        <v>0.71</v>
      </c>
      <c r="J4" s="67">
        <v>0.68</v>
      </c>
      <c r="K4" s="67">
        <v>0.68</v>
      </c>
      <c r="L4" s="82">
        <v>0.55000000000000004</v>
      </c>
    </row>
    <row r="5" spans="1:12" x14ac:dyDescent="0.2">
      <c r="B5" s="81" t="s">
        <v>18</v>
      </c>
      <c r="C5" s="67">
        <v>0</v>
      </c>
      <c r="D5" s="67">
        <v>1</v>
      </c>
      <c r="E5" s="67">
        <v>1</v>
      </c>
      <c r="F5" s="67">
        <v>0</v>
      </c>
      <c r="G5" s="67">
        <v>1</v>
      </c>
      <c r="H5" s="67">
        <v>0</v>
      </c>
      <c r="I5" s="67">
        <v>1</v>
      </c>
      <c r="J5" s="67">
        <v>0</v>
      </c>
      <c r="K5" s="67">
        <v>1</v>
      </c>
      <c r="L5" s="82">
        <v>0</v>
      </c>
    </row>
    <row r="6" spans="1:12" x14ac:dyDescent="0.2">
      <c r="B6" s="81" t="s">
        <v>52</v>
      </c>
      <c r="C6" s="67">
        <v>0.222</v>
      </c>
      <c r="D6" s="67">
        <v>0.22399999999999998</v>
      </c>
      <c r="E6" s="67">
        <v>0.24199999999999999</v>
      </c>
      <c r="F6" s="67">
        <v>0.24600000000000002</v>
      </c>
      <c r="G6" s="67">
        <v>0.29799999999999999</v>
      </c>
      <c r="H6" s="67">
        <v>0.30399999999999999</v>
      </c>
      <c r="I6" s="67">
        <v>0.36200000000000004</v>
      </c>
      <c r="J6" s="67">
        <v>0.36399999999999999</v>
      </c>
      <c r="K6" s="67">
        <v>0.41600000000000004</v>
      </c>
      <c r="L6" s="82">
        <v>0.5</v>
      </c>
    </row>
    <row r="7" spans="1:12" ht="13.15" customHeight="1" thickBot="1" x14ac:dyDescent="0.25">
      <c r="B7" s="83" t="s">
        <v>38</v>
      </c>
      <c r="C7" s="84">
        <v>0.54945054945054939</v>
      </c>
      <c r="D7" s="84">
        <v>0.52631578947368418</v>
      </c>
      <c r="E7" s="84">
        <v>0.55555555555555558</v>
      </c>
      <c r="F7" s="84">
        <v>0.58823529411764708</v>
      </c>
      <c r="G7" s="84">
        <v>0.63291139240506322</v>
      </c>
      <c r="H7" s="84">
        <v>0.69444444444444442</v>
      </c>
      <c r="I7" s="84">
        <v>0.70422535211267612</v>
      </c>
      <c r="J7" s="84">
        <v>0.73529411764705876</v>
      </c>
      <c r="K7" s="84">
        <v>0.73529411764705876</v>
      </c>
      <c r="L7" s="78">
        <v>0.90909090909090906</v>
      </c>
    </row>
    <row r="8" spans="1:12" ht="13.5" thickBot="1" x14ac:dyDescent="0.25"/>
    <row r="9" spans="1:12" ht="13.5" thickBot="1" x14ac:dyDescent="0.25">
      <c r="B9" s="65" t="s">
        <v>36</v>
      </c>
      <c r="C9" s="65" t="s">
        <v>37</v>
      </c>
      <c r="D9" s="65" t="s">
        <v>18</v>
      </c>
      <c r="F9" s="65" t="s">
        <v>22</v>
      </c>
      <c r="G9" s="65" t="s">
        <v>38</v>
      </c>
      <c r="I9" s="97" t="s">
        <v>3</v>
      </c>
      <c r="J9" s="98">
        <v>0.28999999999999998</v>
      </c>
    </row>
    <row r="10" spans="1:12" x14ac:dyDescent="0.2">
      <c r="B10" s="68">
        <v>1.1000000000000001</v>
      </c>
      <c r="C10" s="69">
        <v>0.91</v>
      </c>
      <c r="D10" s="69">
        <v>0</v>
      </c>
      <c r="E10" s="70"/>
      <c r="F10" s="69">
        <v>0.222</v>
      </c>
      <c r="G10" s="71">
        <v>0.54945054945054939</v>
      </c>
      <c r="H10" s="66"/>
      <c r="I10" s="81" t="s">
        <v>13</v>
      </c>
      <c r="J10" s="85" t="s">
        <v>14</v>
      </c>
    </row>
    <row r="11" spans="1:12" x14ac:dyDescent="0.2">
      <c r="B11" s="72">
        <v>2.2999999999999998</v>
      </c>
      <c r="C11" s="67">
        <v>0.85</v>
      </c>
      <c r="D11" s="67">
        <v>0</v>
      </c>
      <c r="E11" s="73"/>
      <c r="F11" s="67">
        <v>0.24600000000000002</v>
      </c>
      <c r="G11" s="74">
        <v>0.58823529411764708</v>
      </c>
      <c r="H11" s="66"/>
      <c r="I11" s="72">
        <v>0.1</v>
      </c>
      <c r="J11" s="82">
        <f t="shared" ref="J11:J19" si="0">1-EXP(-I11/$J$9)</f>
        <v>0.29165752904763875</v>
      </c>
    </row>
    <row r="12" spans="1:12" x14ac:dyDescent="0.2">
      <c r="B12" s="72">
        <v>5.2</v>
      </c>
      <c r="C12" s="67">
        <v>0.72</v>
      </c>
      <c r="D12" s="67">
        <v>0</v>
      </c>
      <c r="E12" s="73"/>
      <c r="F12" s="67">
        <v>0.30399999999999999</v>
      </c>
      <c r="G12" s="74">
        <v>0.69444444444444442</v>
      </c>
      <c r="H12" s="66"/>
      <c r="I12" s="72">
        <f>0.05+I11</f>
        <v>0.15000000000000002</v>
      </c>
      <c r="J12" s="82">
        <f t="shared" si="0"/>
        <v>0.4038371311170289</v>
      </c>
    </row>
    <row r="13" spans="1:12" x14ac:dyDescent="0.2">
      <c r="B13" s="72">
        <v>8.1999999999999993</v>
      </c>
      <c r="C13" s="67">
        <v>0.68</v>
      </c>
      <c r="D13" s="67">
        <v>0</v>
      </c>
      <c r="E13" s="73"/>
      <c r="F13" s="67">
        <v>0.36399999999999999</v>
      </c>
      <c r="G13" s="74">
        <v>0.73529411764705876</v>
      </c>
      <c r="H13" s="66"/>
      <c r="I13" s="72">
        <f t="shared" ref="I13:I19" si="1">0.05+I12</f>
        <v>0.2</v>
      </c>
      <c r="J13" s="82">
        <f t="shared" si="0"/>
        <v>0.49825094384510327</v>
      </c>
    </row>
    <row r="14" spans="1:12" ht="13.5" thickBot="1" x14ac:dyDescent="0.25">
      <c r="B14" s="75">
        <v>15</v>
      </c>
      <c r="C14" s="76">
        <v>0.55000000000000004</v>
      </c>
      <c r="D14" s="76">
        <v>0</v>
      </c>
      <c r="E14" s="77"/>
      <c r="F14" s="76">
        <v>0.5</v>
      </c>
      <c r="G14" s="78">
        <v>0.90909090909090906</v>
      </c>
      <c r="H14" s="66"/>
      <c r="I14" s="72">
        <f t="shared" si="1"/>
        <v>0.25</v>
      </c>
      <c r="J14" s="82">
        <f t="shared" si="0"/>
        <v>0.57771252036538767</v>
      </c>
    </row>
    <row r="15" spans="1:12" ht="14.45" customHeight="1" x14ac:dyDescent="0.2">
      <c r="B15" s="68">
        <v>1.2</v>
      </c>
      <c r="C15" s="69">
        <v>0.95</v>
      </c>
      <c r="D15" s="69">
        <v>1</v>
      </c>
      <c r="E15" s="70"/>
      <c r="F15" s="69">
        <v>0.22399999999999998</v>
      </c>
      <c r="G15" s="71">
        <v>0.52631578947368418</v>
      </c>
      <c r="H15" s="66"/>
      <c r="I15" s="72">
        <f t="shared" si="1"/>
        <v>0.3</v>
      </c>
      <c r="J15" s="82">
        <f t="shared" si="0"/>
        <v>0.64458983376522538</v>
      </c>
    </row>
    <row r="16" spans="1:12" x14ac:dyDescent="0.2">
      <c r="B16" s="72">
        <v>2.1</v>
      </c>
      <c r="C16" s="67">
        <v>0.9</v>
      </c>
      <c r="D16" s="67">
        <v>1</v>
      </c>
      <c r="E16" s="73"/>
      <c r="F16" s="67">
        <v>0.24199999999999999</v>
      </c>
      <c r="G16" s="74">
        <v>0.55555555555555558</v>
      </c>
      <c r="H16" s="66"/>
      <c r="I16" s="72">
        <f t="shared" si="1"/>
        <v>0.35</v>
      </c>
      <c r="J16" s="82">
        <f t="shared" si="0"/>
        <v>0.70087584322337371</v>
      </c>
    </row>
    <row r="17" spans="2:10" ht="13.15" customHeight="1" x14ac:dyDescent="0.2">
      <c r="B17" s="72">
        <v>4.9000000000000004</v>
      </c>
      <c r="C17" s="67">
        <v>0.79</v>
      </c>
      <c r="D17" s="67">
        <v>1</v>
      </c>
      <c r="E17" s="73"/>
      <c r="F17" s="67">
        <v>0.29799999999999999</v>
      </c>
      <c r="G17" s="74">
        <v>0.63291139240506322</v>
      </c>
      <c r="H17" s="66"/>
      <c r="I17" s="72">
        <f t="shared" si="1"/>
        <v>0.39999999999999997</v>
      </c>
      <c r="J17" s="82">
        <f t="shared" si="0"/>
        <v>0.74824788464767023</v>
      </c>
    </row>
    <row r="18" spans="2:10" x14ac:dyDescent="0.2">
      <c r="B18" s="72">
        <v>8.1</v>
      </c>
      <c r="C18" s="67">
        <v>0.71</v>
      </c>
      <c r="D18" s="67">
        <v>1</v>
      </c>
      <c r="E18" s="73"/>
      <c r="F18" s="67">
        <v>0.36200000000000004</v>
      </c>
      <c r="G18" s="74">
        <v>0.70422535211267612</v>
      </c>
      <c r="H18" s="66"/>
      <c r="I18" s="72">
        <f t="shared" si="1"/>
        <v>0.44999999999999996</v>
      </c>
      <c r="J18" s="82">
        <f t="shared" si="0"/>
        <v>0.78811765566730307</v>
      </c>
    </row>
    <row r="19" spans="2:10" ht="13.5" thickBot="1" x14ac:dyDescent="0.25">
      <c r="B19" s="75">
        <v>10.8</v>
      </c>
      <c r="C19" s="76">
        <v>0.68</v>
      </c>
      <c r="D19" s="76">
        <v>1</v>
      </c>
      <c r="E19" s="77"/>
      <c r="F19" s="76">
        <v>0.41600000000000004</v>
      </c>
      <c r="G19" s="78">
        <v>0.73529411764705876</v>
      </c>
      <c r="H19" s="66"/>
      <c r="I19" s="75">
        <f t="shared" si="1"/>
        <v>0.49999999999999994</v>
      </c>
      <c r="J19" s="86">
        <f t="shared" si="0"/>
        <v>0.8216732845438468</v>
      </c>
    </row>
    <row r="25" spans="2:10" ht="14.45" customHeight="1" x14ac:dyDescent="0.2"/>
    <row r="27" spans="2:10" ht="13.15" customHeight="1" x14ac:dyDescent="0.2"/>
  </sheetData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UtilityAnalysis</vt:lpstr>
      <vt:lpstr>Lotteries</vt:lpstr>
      <vt:lpstr>Functions</vt:lpstr>
      <vt:lpstr>Empirical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Harper</dc:creator>
  <cp:lastModifiedBy>Michael Harper</cp:lastModifiedBy>
  <dcterms:created xsi:type="dcterms:W3CDTF">2017-07-10T00:42:51Z</dcterms:created>
  <dcterms:modified xsi:type="dcterms:W3CDTF">2020-03-03T06:43:23Z</dcterms:modified>
</cp:coreProperties>
</file>