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H:\Documents\_A2-Courses\_G-DA-6640-Spring-2019\Topic1-DA-Introduction-2019\DA-2019-Bayesian\"/>
    </mc:Choice>
  </mc:AlternateContent>
  <xr:revisionPtr revIDLastSave="0" documentId="13_ncr:1_{69E57B1A-E9E4-42F9-9E70-B7A68BFFF214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BA-1" sheetId="7" r:id="rId1"/>
    <sheet name="Beta" sheetId="6" r:id="rId2"/>
    <sheet name="Triangular" sheetId="9" r:id="rId3"/>
    <sheet name="Sheet1" sheetId="8" r:id="rId4"/>
  </sheets>
  <definedNames>
    <definedName name="solver_adj" localSheetId="0" hidden="1">'BA-1'!$D$17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'BA-1'!$D$17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'BA-1'!#REF!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hs1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userid" localSheetId="0" hidden="1">" "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9" l="1"/>
  <c r="B4" i="9"/>
  <c r="A5" i="9"/>
  <c r="A4" i="9"/>
  <c r="B5" i="9" s="1"/>
  <c r="L4" i="9"/>
  <c r="I5" i="9"/>
  <c r="J4" i="9"/>
  <c r="I4" i="9"/>
  <c r="K3" i="9" s="1"/>
  <c r="K4" i="9" s="1"/>
  <c r="I3" i="9"/>
  <c r="D25" i="9"/>
  <c r="D26" i="9" s="1"/>
  <c r="B6" i="9" l="1"/>
  <c r="F5" i="9"/>
  <c r="F76" i="7"/>
  <c r="F75" i="7"/>
  <c r="F74" i="7"/>
  <c r="H73" i="7"/>
  <c r="F73" i="7"/>
  <c r="F69" i="7"/>
  <c r="F70" i="7" s="1"/>
  <c r="F71" i="7" s="1"/>
  <c r="G68" i="7"/>
  <c r="G73" i="7" s="1"/>
  <c r="E62" i="7"/>
  <c r="D62" i="7"/>
  <c r="F62" i="7" s="1"/>
  <c r="G62" i="7" s="1"/>
  <c r="H62" i="7" s="1"/>
  <c r="C62" i="7"/>
  <c r="C82" i="7" s="1"/>
  <c r="E61" i="7"/>
  <c r="D61" i="7"/>
  <c r="F61" i="7" s="1"/>
  <c r="G61" i="7" s="1"/>
  <c r="H61" i="7" s="1"/>
  <c r="C61" i="7"/>
  <c r="C81" i="7" s="1"/>
  <c r="E60" i="7"/>
  <c r="D60" i="7"/>
  <c r="F60" i="7" s="1"/>
  <c r="G60" i="7" s="1"/>
  <c r="H60" i="7" s="1"/>
  <c r="C60" i="7"/>
  <c r="C80" i="7" s="1"/>
  <c r="D46" i="7"/>
  <c r="J45" i="7"/>
  <c r="D45" i="7"/>
  <c r="D44" i="7"/>
  <c r="G40" i="7"/>
  <c r="K47" i="7" s="1"/>
  <c r="F39" i="7"/>
  <c r="F40" i="7" s="1"/>
  <c r="G38" i="7"/>
  <c r="K45" i="7" s="1"/>
  <c r="I45" i="7" s="1"/>
  <c r="F33" i="7"/>
  <c r="E33" i="7"/>
  <c r="D33" i="7"/>
  <c r="C33" i="7"/>
  <c r="E32" i="7"/>
  <c r="D32" i="7"/>
  <c r="F32" i="7" s="1"/>
  <c r="G39" i="7" s="1"/>
  <c r="K46" i="7" s="1"/>
  <c r="C32" i="7"/>
  <c r="F31" i="7"/>
  <c r="E31" i="7"/>
  <c r="D31" i="7"/>
  <c r="C31" i="7"/>
  <c r="J18" i="7"/>
  <c r="D18" i="7"/>
  <c r="J13" i="7"/>
  <c r="D13" i="7" s="1"/>
  <c r="E18" i="7" s="1"/>
  <c r="F18" i="7" s="1"/>
  <c r="H13" i="7"/>
  <c r="G13" i="7"/>
  <c r="J19" i="7" s="1"/>
  <c r="F13" i="7"/>
  <c r="H12" i="7"/>
  <c r="G12" i="7"/>
  <c r="J12" i="7" s="1"/>
  <c r="D12" i="7" s="1"/>
  <c r="E17" i="7" s="1"/>
  <c r="F17" i="7" s="1"/>
  <c r="B7" i="9" l="1"/>
  <c r="F6" i="9"/>
  <c r="G69" i="7"/>
  <c r="G70" i="7"/>
  <c r="F19" i="7"/>
  <c r="G18" i="7" s="1"/>
  <c r="J47" i="7"/>
  <c r="I40" i="7"/>
  <c r="D40" i="7" s="1"/>
  <c r="E46" i="7" s="1"/>
  <c r="I47" i="7"/>
  <c r="G71" i="7"/>
  <c r="I46" i="7"/>
  <c r="F46" i="7"/>
  <c r="J46" i="7"/>
  <c r="I38" i="7"/>
  <c r="D38" i="7" s="1"/>
  <c r="E44" i="7" s="1"/>
  <c r="F44" i="7" s="1"/>
  <c r="I39" i="7"/>
  <c r="D39" i="7" s="1"/>
  <c r="E45" i="7" s="1"/>
  <c r="F45" i="7" s="1"/>
  <c r="B8" i="9" l="1"/>
  <c r="F7" i="9"/>
  <c r="G46" i="7"/>
  <c r="G17" i="7"/>
  <c r="G45" i="7"/>
  <c r="H70" i="7"/>
  <c r="G75" i="7"/>
  <c r="I75" i="7" s="1"/>
  <c r="F47" i="7"/>
  <c r="G44" i="7" s="1"/>
  <c r="H71" i="7"/>
  <c r="G76" i="7"/>
  <c r="I76" i="7" s="1"/>
  <c r="G74" i="7"/>
  <c r="I74" i="7" s="1"/>
  <c r="H69" i="7"/>
  <c r="C25" i="6"/>
  <c r="C26" i="6" s="1"/>
  <c r="C4" i="6"/>
  <c r="C5" i="6" s="1"/>
  <c r="D4" i="6"/>
  <c r="D5" i="6" s="1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E3" i="6"/>
  <c r="B4" i="6"/>
  <c r="B5" i="6" s="1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9" i="9" l="1"/>
  <c r="F8" i="9"/>
  <c r="I60" i="7"/>
  <c r="J60" i="7" s="1"/>
  <c r="D80" i="7"/>
  <c r="I62" i="7"/>
  <c r="J62" i="7" s="1"/>
  <c r="D82" i="7"/>
  <c r="H76" i="7"/>
  <c r="J71" i="7"/>
  <c r="H75" i="7"/>
  <c r="J70" i="7"/>
  <c r="H74" i="7"/>
  <c r="J69" i="7"/>
  <c r="D81" i="7"/>
  <c r="I61" i="7"/>
  <c r="J61" i="7" s="1"/>
  <c r="C6" i="6"/>
  <c r="E5" i="6"/>
  <c r="E4" i="6"/>
  <c r="B10" i="9" l="1"/>
  <c r="F9" i="9"/>
  <c r="E82" i="7"/>
  <c r="F82" i="7" s="1"/>
  <c r="D71" i="7"/>
  <c r="E81" i="7"/>
  <c r="D70" i="7"/>
  <c r="E80" i="7"/>
  <c r="F80" i="7" s="1"/>
  <c r="D69" i="7"/>
  <c r="F81" i="7"/>
  <c r="J63" i="7"/>
  <c r="C7" i="6"/>
  <c r="E6" i="6"/>
  <c r="B11" i="9" l="1"/>
  <c r="F10" i="9"/>
  <c r="F83" i="7"/>
  <c r="G80" i="7" s="1"/>
  <c r="C8" i="6"/>
  <c r="E7" i="6"/>
  <c r="B12" i="9" l="1"/>
  <c r="F11" i="9"/>
  <c r="G81" i="7"/>
  <c r="G82" i="7"/>
  <c r="C9" i="6"/>
  <c r="E8" i="6"/>
  <c r="B13" i="9" l="1"/>
  <c r="F12" i="9"/>
  <c r="C10" i="6"/>
  <c r="E9" i="6"/>
  <c r="B14" i="9" l="1"/>
  <c r="F13" i="9"/>
  <c r="C11" i="6"/>
  <c r="E10" i="6"/>
  <c r="B15" i="9" l="1"/>
  <c r="G14" i="9"/>
  <c r="F14" i="9"/>
  <c r="C12" i="6"/>
  <c r="E11" i="6"/>
  <c r="G15" i="9" l="1"/>
  <c r="B16" i="9"/>
  <c r="C13" i="6"/>
  <c r="E12" i="6"/>
  <c r="B17" i="9" l="1"/>
  <c r="G16" i="9"/>
  <c r="C14" i="6"/>
  <c r="E13" i="6"/>
  <c r="B18" i="9" l="1"/>
  <c r="G17" i="9"/>
  <c r="C15" i="6"/>
  <c r="E14" i="6"/>
  <c r="B19" i="9" l="1"/>
  <c r="G18" i="9"/>
  <c r="C16" i="6"/>
  <c r="E15" i="6"/>
  <c r="B20" i="9" l="1"/>
  <c r="G19" i="9"/>
  <c r="C17" i="6"/>
  <c r="E16" i="6"/>
  <c r="B21" i="9" l="1"/>
  <c r="G20" i="9"/>
  <c r="C18" i="6"/>
  <c r="E17" i="6"/>
  <c r="B22" i="9" l="1"/>
  <c r="G21" i="9"/>
  <c r="C19" i="6"/>
  <c r="E18" i="6"/>
  <c r="B23" i="9" l="1"/>
  <c r="G22" i="9"/>
  <c r="E26" i="9"/>
  <c r="C20" i="6"/>
  <c r="E19" i="6"/>
  <c r="B24" i="9" l="1"/>
  <c r="G24" i="9" s="1"/>
  <c r="G23" i="9"/>
  <c r="C21" i="6"/>
  <c r="E20" i="6"/>
  <c r="C22" i="6" l="1"/>
  <c r="E21" i="6"/>
  <c r="C23" i="6" l="1"/>
  <c r="E23" i="6" s="1"/>
  <c r="E22" i="6"/>
  <c r="D26" i="6" s="1"/>
</calcChain>
</file>

<file path=xl/sharedStrings.xml><?xml version="1.0" encoding="utf-8"?>
<sst xmlns="http://schemas.openxmlformats.org/spreadsheetml/2006/main" count="150" uniqueCount="102">
  <si>
    <t>Prior</t>
  </si>
  <si>
    <t>Conditional</t>
  </si>
  <si>
    <t>Joint</t>
  </si>
  <si>
    <t>Posterior</t>
  </si>
  <si>
    <t>Bayes</t>
  </si>
  <si>
    <t>Marginal</t>
  </si>
  <si>
    <t>Decision Analysis, Lec05, Spring 2019</t>
  </si>
  <si>
    <t>P[X|Pi]</t>
  </si>
  <si>
    <t>P[X,Pi]</t>
  </si>
  <si>
    <t>P[Pi|X]</t>
  </si>
  <si>
    <t>P[X]</t>
  </si>
  <si>
    <t>P[X=5]</t>
  </si>
  <si>
    <t>=binom.dist(number_s,trials, probabilitiy_s,cumulative)</t>
  </si>
  <si>
    <t>probability_s</t>
  </si>
  <si>
    <t>number_s</t>
  </si>
  <si>
    <t>trials</t>
  </si>
  <si>
    <t>cumulative</t>
  </si>
  <si>
    <t>=binom.dist(5,20,0.3,0)</t>
  </si>
  <si>
    <t>=binom.dist(5,20,0.1,0)</t>
  </si>
  <si>
    <t>↔</t>
  </si>
  <si>
    <t>Binomial Distribution</t>
  </si>
  <si>
    <t>Assume Binomial</t>
  </si>
  <si>
    <t>Assume Poisson</t>
  </si>
  <si>
    <t>=poisson.dist(x,mean,cumulative)</t>
  </si>
  <si>
    <t>P[X(X=18|100|Good]=</t>
  </si>
  <si>
    <t>P[X(X=18|100)|Fair]=</t>
  </si>
  <si>
    <t>P[X(X=18|100)|Bad]=</t>
  </si>
  <si>
    <t>X</t>
  </si>
  <si>
    <t>mean</t>
  </si>
  <si>
    <t>out of</t>
  </si>
  <si>
    <t>indicate Good Market</t>
  </si>
  <si>
    <t>Survey:</t>
  </si>
  <si>
    <t>Bad(Pi=.1)</t>
  </si>
  <si>
    <t>Fair(Pi=0.15)</t>
  </si>
  <si>
    <t>Good(Pi=.2)</t>
  </si>
  <si>
    <t>=poisson.dist(18,20,0)</t>
  </si>
  <si>
    <t>Poisson Distribution</t>
  </si>
  <si>
    <t>per hour</t>
  </si>
  <si>
    <t>Observe:</t>
  </si>
  <si>
    <t>Mean:</t>
  </si>
  <si>
    <t>Number</t>
  </si>
  <si>
    <t>Mean</t>
  </si>
  <si>
    <t>Exponential Distribution</t>
  </si>
  <si>
    <t>indicate Purchase</t>
  </si>
  <si>
    <t>per hour on the average</t>
  </si>
  <si>
    <t>Survey sampling rate:</t>
  </si>
  <si>
    <t>What is probability of purchase after Survey?</t>
  </si>
  <si>
    <t>indicate purchase</t>
  </si>
  <si>
    <t>minutes?</t>
  </si>
  <si>
    <t>What is probability of waiting less than</t>
  </si>
  <si>
    <t>P[T&lt;3|Good]=</t>
  </si>
  <si>
    <t>P[T&lt;3|Fair]=</t>
  </si>
  <si>
    <t>P[T&lt;3|Bad]=</t>
  </si>
  <si>
    <t>=expon.dist(x,lambda,cumulative)</t>
  </si>
  <si>
    <t>x</t>
  </si>
  <si>
    <t>Assume Exponential</t>
  </si>
  <si>
    <t>E[T]</t>
  </si>
  <si>
    <t>Lambda</t>
  </si>
  <si>
    <t>Mean Interval</t>
  </si>
  <si>
    <t>Hours</t>
  </si>
  <si>
    <t>Minutes</t>
  </si>
  <si>
    <t>=1/Mean</t>
  </si>
  <si>
    <t>P[T&lt;3]</t>
  </si>
  <si>
    <t>alpha</t>
  </si>
  <si>
    <t>beta</t>
  </si>
  <si>
    <t>Lambda^x exp(-Lambda) / (X!)</t>
  </si>
  <si>
    <t>Binomial</t>
  </si>
  <si>
    <t>nCx p^x(1-p)^(n-x)</t>
  </si>
  <si>
    <t>p</t>
  </si>
  <si>
    <t>Probability</t>
  </si>
  <si>
    <t>Poisson</t>
  </si>
  <si>
    <t>n</t>
  </si>
  <si>
    <t>Good Market: P=</t>
  </si>
  <si>
    <t>Bad Market: P=</t>
  </si>
  <si>
    <t>P(Survey|Market)</t>
  </si>
  <si>
    <t>P[(X=5|20)|Good]=</t>
  </si>
  <si>
    <t>P[(X=5|20)|Bad]=</t>
  </si>
  <si>
    <t>P[X=5|P]</t>
  </si>
  <si>
    <t>P[X,P]</t>
  </si>
  <si>
    <t>P[P|X=5]</t>
  </si>
  <si>
    <t>Good(P=.3)</t>
  </si>
  <si>
    <t>Bad(P=.1)</t>
  </si>
  <si>
    <t>Observe in one hour: X=</t>
  </si>
  <si>
    <t>Fair Market: P=</t>
  </si>
  <si>
    <t>P</t>
  </si>
  <si>
    <t>P(Observation|Market)</t>
  </si>
  <si>
    <t>Exponential, pdf=exp(-x/Mean) / (Mean)</t>
  </si>
  <si>
    <t>=1-exp(-x/mean)=cdf(x)</t>
  </si>
  <si>
    <t>P[T&lt;3|P]</t>
  </si>
  <si>
    <t>P[P|T&lt;3]</t>
  </si>
  <si>
    <t>P[T,P]</t>
  </si>
  <si>
    <t>X=T</t>
  </si>
  <si>
    <t>X1</t>
  </si>
  <si>
    <t>X2</t>
  </si>
  <si>
    <t>X3</t>
  </si>
  <si>
    <t>Minimum</t>
  </si>
  <si>
    <t>Mode</t>
  </si>
  <si>
    <t>Maximum</t>
  </si>
  <si>
    <t>X2 to X3</t>
  </si>
  <si>
    <t>X1 to X2</t>
  </si>
  <si>
    <t>Y</t>
  </si>
  <si>
    <t>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</si>
</sst>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b/>
      <u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quotePrefix="1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2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43" xfId="0" applyFont="1" applyBorder="1" applyAlignment="1">
      <alignment horizontal="right" vertical="center"/>
    </xf>
    <xf numFmtId="0" fontId="2" fillId="0" borderId="38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3" fillId="0" borderId="39" xfId="0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" fillId="0" borderId="22" xfId="0" quotePrefix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35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2" fillId="0" borderId="1" xfId="0" quotePrefix="1" applyFont="1" applyBorder="1" applyAlignment="1">
      <alignment horizontal="left" vertical="center"/>
    </xf>
    <xf numFmtId="0" fontId="2" fillId="0" borderId="28" xfId="0" quotePrefix="1" applyFont="1" applyBorder="1" applyAlignment="1">
      <alignment horizontal="left" vertical="center"/>
    </xf>
    <xf numFmtId="0" fontId="2" fillId="0" borderId="3" xfId="0" quotePrefix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4" fillId="2" borderId="2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Beta!$B$3:$B$23</c:f>
              <c:numCache>
                <c:formatCode>General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</c:numCache>
            </c:numRef>
          </c:xVal>
          <c:yVal>
            <c:numRef>
              <c:f>Beta!$E$3:$E$23</c:f>
              <c:numCache>
                <c:formatCode>General</c:formatCode>
                <c:ptCount val="21"/>
                <c:pt idx="0">
                  <c:v>0</c:v>
                </c:pt>
                <c:pt idx="1">
                  <c:v>1.0205842230121929E-4</c:v>
                </c:pt>
                <c:pt idx="2">
                  <c:v>1.6952745757662022E-2</c:v>
                </c:pt>
                <c:pt idx="3">
                  <c:v>0.27503087565009271</c:v>
                </c:pt>
                <c:pt idx="4">
                  <c:v>1.6914526104453149</c:v>
                </c:pt>
                <c:pt idx="5">
                  <c:v>6.016032169573009</c:v>
                </c:pt>
                <c:pt idx="6">
                  <c:v>14.89547411926773</c:v>
                </c:pt>
                <c:pt idx="7">
                  <c:v>28.258635090706537</c:v>
                </c:pt>
                <c:pt idx="8">
                  <c:v>43.350080379420689</c:v>
                </c:pt>
                <c:pt idx="9">
                  <c:v>55.450006263579127</c:v>
                </c:pt>
                <c:pt idx="10">
                  <c:v>60.092468261718693</c:v>
                </c:pt>
                <c:pt idx="11">
                  <c:v>55.450006263579183</c:v>
                </c:pt>
                <c:pt idx="12">
                  <c:v>43.350080379420696</c:v>
                </c:pt>
                <c:pt idx="13">
                  <c:v>28.258635090706537</c:v>
                </c:pt>
                <c:pt idx="14">
                  <c:v>14.895474119267726</c:v>
                </c:pt>
                <c:pt idx="15">
                  <c:v>6.0160321695729957</c:v>
                </c:pt>
                <c:pt idx="16">
                  <c:v>1.6914526104453043</c:v>
                </c:pt>
                <c:pt idx="17">
                  <c:v>0.2750308756500901</c:v>
                </c:pt>
                <c:pt idx="18">
                  <c:v>1.6952745757661699E-2</c:v>
                </c:pt>
                <c:pt idx="19">
                  <c:v>1.0205842230121471E-4</c:v>
                </c:pt>
                <c:pt idx="20">
                  <c:v>2.3271360673367171E-119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3A7-48A3-AA60-242B8170D25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Beta!$C$25:$C$26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Beta!$D$25:$D$26</c:f>
              <c:numCache>
                <c:formatCode>General</c:formatCode>
                <c:ptCount val="2"/>
                <c:pt idx="0">
                  <c:v>0</c:v>
                </c:pt>
                <c:pt idx="1">
                  <c:v>60.092468261718693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3A7-48A3-AA60-242B8170D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284048"/>
        <c:axId val="221284704"/>
      </c:scatterChart>
      <c:valAx>
        <c:axId val="22128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284704"/>
        <c:crosses val="autoZero"/>
        <c:crossBetween val="midCat"/>
      </c:valAx>
      <c:valAx>
        <c:axId val="22128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28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b="1" u="sng"/>
              <a:t>Triangular Density Function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8575">
                <a:solidFill>
                  <a:schemeClr val="tx1"/>
                </a:solidFill>
              </a:ln>
              <a:effectLst/>
            </c:spPr>
          </c:marker>
          <c:xVal>
            <c:numRef>
              <c:f>Triangular!$I$3:$I$5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9</c:v>
                </c:pt>
              </c:numCache>
            </c:numRef>
          </c:xVal>
          <c:yVal>
            <c:numRef>
              <c:f>Triangular!$J$3:$J$5</c:f>
              <c:numCache>
                <c:formatCode>General</c:formatCode>
                <c:ptCount val="3"/>
                <c:pt idx="0">
                  <c:v>0</c:v>
                </c:pt>
                <c:pt idx="1">
                  <c:v>0.25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AF-42FA-91A9-AEE65CB78E88}"/>
            </c:ext>
          </c:extLst>
        </c:ser>
        <c:ser>
          <c:idx val="1"/>
          <c:order val="1"/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AAF-42FA-91A9-AEE65CB78E88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AAF-42FA-91A9-AEE65CB78E88}"/>
              </c:ext>
            </c:extLst>
          </c:dPt>
          <c:xVal>
            <c:numRef>
              <c:f>Triangular!$K$3:$K$4</c:f>
              <c:numCache>
                <c:formatCode>General</c:formatCode>
                <c:ptCount val="2"/>
                <c:pt idx="0">
                  <c:v>4.666666666666667</c:v>
                </c:pt>
                <c:pt idx="1">
                  <c:v>4.666666666666667</c:v>
                </c:pt>
              </c:numCache>
            </c:numRef>
          </c:xVal>
          <c:yVal>
            <c:numRef>
              <c:f>Triangular!$L$3:$L$4</c:f>
              <c:numCache>
                <c:formatCode>General</c:formatCode>
                <c:ptCount val="2"/>
                <c:pt idx="0">
                  <c:v>0</c:v>
                </c:pt>
                <c:pt idx="1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AAF-42FA-91A9-AEE65CB78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078040"/>
        <c:axId val="493085584"/>
      </c:scatterChart>
      <c:valAx>
        <c:axId val="493078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93085584"/>
        <c:crosses val="autoZero"/>
        <c:crossBetween val="midCat"/>
        <c:majorUnit val="1"/>
      </c:valAx>
      <c:valAx>
        <c:axId val="49308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93078040"/>
        <c:crosses val="autoZero"/>
        <c:crossBetween val="midCat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baseline="0">
          <a:solidFill>
            <a:schemeClr val="dk1"/>
          </a:solidFill>
          <a:latin typeface="Times New Roman" panose="02020603050405020304" pitchFamily="18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b="1" u="sng"/>
              <a:t>Triangular Cumulative Density Function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dk1"/>
              </a:solidFill>
              <a:round/>
            </a:ln>
            <a:effectLst/>
          </c:spPr>
          <c:marker>
            <c:symbol val="none"/>
          </c:marker>
          <c:xVal>
            <c:numRef>
              <c:f>Triangular!$B$4:$B$14</c:f>
              <c:numCache>
                <c:formatCode>General</c:formatCode>
                <c:ptCount val="11"/>
                <c:pt idx="0">
                  <c:v>1</c:v>
                </c:pt>
                <c:pt idx="1">
                  <c:v>1.3</c:v>
                </c:pt>
                <c:pt idx="2">
                  <c:v>1.6</c:v>
                </c:pt>
                <c:pt idx="3">
                  <c:v>1.9000000000000001</c:v>
                </c:pt>
                <c:pt idx="4">
                  <c:v>2.2000000000000002</c:v>
                </c:pt>
                <c:pt idx="5">
                  <c:v>2.5</c:v>
                </c:pt>
                <c:pt idx="6">
                  <c:v>2.8</c:v>
                </c:pt>
                <c:pt idx="7">
                  <c:v>3.0999999999999996</c:v>
                </c:pt>
                <c:pt idx="8">
                  <c:v>3.3999999999999995</c:v>
                </c:pt>
                <c:pt idx="9">
                  <c:v>3.6999999999999993</c:v>
                </c:pt>
                <c:pt idx="10">
                  <c:v>3.9999999999999991</c:v>
                </c:pt>
              </c:numCache>
            </c:numRef>
          </c:xVal>
          <c:yVal>
            <c:numRef>
              <c:f>Triangular!$F$4:$F$14</c:f>
              <c:numCache>
                <c:formatCode>General</c:formatCode>
                <c:ptCount val="11"/>
                <c:pt idx="0">
                  <c:v>0</c:v>
                </c:pt>
                <c:pt idx="1">
                  <c:v>3.7500000000000012E-3</c:v>
                </c:pt>
                <c:pt idx="2">
                  <c:v>1.5000000000000005E-2</c:v>
                </c:pt>
                <c:pt idx="3">
                  <c:v>3.3750000000000009E-2</c:v>
                </c:pt>
                <c:pt idx="4">
                  <c:v>6.0000000000000019E-2</c:v>
                </c:pt>
                <c:pt idx="5">
                  <c:v>9.375E-2</c:v>
                </c:pt>
                <c:pt idx="6">
                  <c:v>0.13499999999999998</c:v>
                </c:pt>
                <c:pt idx="7">
                  <c:v>0.18374999999999994</c:v>
                </c:pt>
                <c:pt idx="8">
                  <c:v>0.23999999999999988</c:v>
                </c:pt>
                <c:pt idx="9">
                  <c:v>0.30374999999999985</c:v>
                </c:pt>
                <c:pt idx="10">
                  <c:v>0.37499999999999978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EB7-4B66-B552-E91466DFE76E}"/>
            </c:ext>
          </c:extLst>
        </c:ser>
        <c:ser>
          <c:idx val="1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7"/>
              <c:spPr>
                <a:solidFill>
                  <a:schemeClr val="tx1"/>
                </a:solidFill>
                <a:ln w="25400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AEB7-4B66-B552-E91466DFE76E}"/>
              </c:ext>
            </c:extLst>
          </c:dPt>
          <c:xVal>
            <c:numRef>
              <c:f>Triangular!$B$14:$B$24</c:f>
              <c:numCache>
                <c:formatCode>General</c:formatCode>
                <c:ptCount val="11"/>
                <c:pt idx="0">
                  <c:v>3.9999999999999991</c:v>
                </c:pt>
                <c:pt idx="1">
                  <c:v>4.4999999999999991</c:v>
                </c:pt>
                <c:pt idx="2">
                  <c:v>4.9999999999999991</c:v>
                </c:pt>
                <c:pt idx="3">
                  <c:v>5.4999999999999991</c:v>
                </c:pt>
                <c:pt idx="4">
                  <c:v>5.9999999999999991</c:v>
                </c:pt>
                <c:pt idx="5">
                  <c:v>6.4999999999999991</c:v>
                </c:pt>
                <c:pt idx="6">
                  <c:v>6.9999999999999991</c:v>
                </c:pt>
                <c:pt idx="7">
                  <c:v>7.4999999999999991</c:v>
                </c:pt>
                <c:pt idx="8">
                  <c:v>7.9999999999999991</c:v>
                </c:pt>
                <c:pt idx="9">
                  <c:v>8.5</c:v>
                </c:pt>
                <c:pt idx="10">
                  <c:v>9</c:v>
                </c:pt>
              </c:numCache>
            </c:numRef>
          </c:xVal>
          <c:yVal>
            <c:numRef>
              <c:f>Triangular!$G$14:$G$24</c:f>
              <c:numCache>
                <c:formatCode>General</c:formatCode>
                <c:ptCount val="11"/>
                <c:pt idx="0">
                  <c:v>0.37499999999999978</c:v>
                </c:pt>
                <c:pt idx="1">
                  <c:v>0.4937499999999998</c:v>
                </c:pt>
                <c:pt idx="2">
                  <c:v>0.59999999999999987</c:v>
                </c:pt>
                <c:pt idx="3">
                  <c:v>0.69374999999999987</c:v>
                </c:pt>
                <c:pt idx="4">
                  <c:v>0.77499999999999991</c:v>
                </c:pt>
                <c:pt idx="5">
                  <c:v>0.84374999999999989</c:v>
                </c:pt>
                <c:pt idx="6">
                  <c:v>0.89999999999999991</c:v>
                </c:pt>
                <c:pt idx="7">
                  <c:v>0.94374999999999998</c:v>
                </c:pt>
                <c:pt idx="8">
                  <c:v>0.97499999999999998</c:v>
                </c:pt>
                <c:pt idx="9">
                  <c:v>0.99375000000000002</c:v>
                </c:pt>
                <c:pt idx="1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B7-4B66-B552-E91466DFE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957600"/>
        <c:axId val="571956944"/>
      </c:scatterChart>
      <c:valAx>
        <c:axId val="571957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71956944"/>
        <c:crosses val="autoZero"/>
        <c:crossBetween val="midCat"/>
      </c:valAx>
      <c:valAx>
        <c:axId val="57195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71957600"/>
        <c:crosses val="autoZero"/>
        <c:crossBetween val="midCat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baseline="0">
          <a:solidFill>
            <a:schemeClr val="dk1"/>
          </a:solidFill>
          <a:latin typeface="Times New Roman" panose="02020603050405020304" pitchFamily="18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723900</xdr:colOff>
      <xdr:row>4</xdr:row>
      <xdr:rowOff>140970</xdr:rowOff>
    </xdr:from>
    <xdr:to>
      <xdr:col>13</xdr:col>
      <xdr:colOff>175260</xdr:colOff>
      <xdr:row>19</xdr:row>
      <xdr:rowOff>26670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752971-DCB6-4EF2-93CA-68C97E87AD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156210</xdr:rowOff>
    </xdr:from>
    <xdr:to>
      <xdr:col>6</xdr:col>
      <xdr:colOff>220980</xdr:colOff>
      <xdr:row>18</xdr:row>
      <xdr:rowOff>41910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AD5E209-4047-48A7-8856-C7DE5B6082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266700</xdr:colOff>
      <xdr:row>5</xdr:row>
      <xdr:rowOff>64770</xdr:rowOff>
    </xdr:from>
    <xdr:to>
      <xdr:col>12</xdr:col>
      <xdr:colOff>449580</xdr:colOff>
      <xdr:row>19</xdr:row>
      <xdr:rowOff>140970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35F971B-AA45-4DFA-B21C-2AF3D70204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3A9B0-4EB1-48F2-BE59-3E3737C9DC09}">
  <dimension ref="A1:AG113"/>
  <sheetViews>
    <sheetView tabSelected="1" zoomScaleNormal="100" workbookViewId="0">
      <selection activeCell="A3" sqref="A3"/>
    </sheetView>
  </sheetViews>
  <sheetFormatPr defaultRowHeight="13.2" x14ac:dyDescent="0.25"/>
  <cols>
    <col min="1" max="2" width="2.6328125" style="2" customWidth="1"/>
    <col min="3" max="3" width="14.90625" style="2" customWidth="1"/>
    <col min="4" max="4" width="5.6328125" style="2" customWidth="1"/>
    <col min="5" max="6" width="7.6328125" style="2" customWidth="1"/>
    <col min="7" max="10" width="8.6328125" style="2" customWidth="1"/>
    <col min="11" max="11" width="10.453125" style="2" customWidth="1"/>
    <col min="12" max="13" width="7.6328125" style="2" customWidth="1"/>
    <col min="14" max="14" width="10.26953125" style="2" customWidth="1"/>
    <col min="15" max="19" width="10" style="2" customWidth="1"/>
    <col min="20" max="16384" width="8.7265625" style="2"/>
  </cols>
  <sheetData>
    <row r="1" spans="1:14" x14ac:dyDescent="0.25">
      <c r="A1" s="1" t="s">
        <v>6</v>
      </c>
      <c r="E1" s="3"/>
      <c r="F1" s="3"/>
      <c r="G1" s="3"/>
    </row>
    <row r="2" spans="1:14" x14ac:dyDescent="0.25">
      <c r="A2" s="77" t="s">
        <v>4</v>
      </c>
      <c r="E2" s="3"/>
      <c r="F2" s="40"/>
      <c r="G2" s="3"/>
    </row>
    <row r="3" spans="1:14" x14ac:dyDescent="0.25">
      <c r="C3" s="3"/>
      <c r="D3" s="3"/>
      <c r="E3" s="3"/>
      <c r="F3" s="40"/>
      <c r="G3" s="3"/>
    </row>
    <row r="4" spans="1:14" ht="13.8" thickBot="1" x14ac:dyDescent="0.3">
      <c r="B4" s="63" t="s">
        <v>20</v>
      </c>
      <c r="C4" s="3"/>
      <c r="D4" s="3"/>
      <c r="E4" s="3"/>
      <c r="F4" s="3"/>
      <c r="G4" s="3"/>
      <c r="H4" s="3"/>
      <c r="I4" s="3"/>
      <c r="J4" s="3"/>
    </row>
    <row r="5" spans="1:14" x14ac:dyDescent="0.25">
      <c r="B5" s="12"/>
      <c r="C5" s="69" t="s">
        <v>72</v>
      </c>
      <c r="D5" s="70">
        <v>0.3</v>
      </c>
      <c r="E5" s="13"/>
      <c r="F5" s="13"/>
      <c r="G5" s="13"/>
      <c r="H5" s="13"/>
      <c r="I5" s="13"/>
      <c r="J5" s="13"/>
      <c r="K5" s="13"/>
      <c r="L5" s="13"/>
      <c r="M5" s="13"/>
      <c r="N5" s="41"/>
    </row>
    <row r="6" spans="1:14" x14ac:dyDescent="0.25">
      <c r="B6" s="15"/>
      <c r="C6" s="9" t="s">
        <v>73</v>
      </c>
      <c r="D6" s="64">
        <v>0.1</v>
      </c>
      <c r="E6" s="3"/>
      <c r="F6" s="3"/>
      <c r="G6" s="40"/>
      <c r="H6" s="3"/>
      <c r="I6" s="3"/>
      <c r="J6" s="3"/>
      <c r="K6" s="3"/>
      <c r="L6" s="3"/>
      <c r="M6" s="3"/>
      <c r="N6" s="35"/>
    </row>
    <row r="7" spans="1:14" x14ac:dyDescent="0.25">
      <c r="B7" s="49"/>
      <c r="C7" s="6" t="s">
        <v>31</v>
      </c>
      <c r="D7" s="27">
        <v>5</v>
      </c>
      <c r="E7" s="27" t="s">
        <v>29</v>
      </c>
      <c r="F7" s="27">
        <v>20</v>
      </c>
      <c r="G7" s="68" t="s">
        <v>47</v>
      </c>
      <c r="H7" s="8"/>
      <c r="I7" s="3"/>
      <c r="J7" s="3"/>
      <c r="K7" s="3"/>
      <c r="L7" s="3"/>
      <c r="M7" s="3"/>
      <c r="N7" s="35"/>
    </row>
    <row r="8" spans="1:14" x14ac:dyDescent="0.25">
      <c r="B8" s="1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5"/>
    </row>
    <row r="9" spans="1:14" x14ac:dyDescent="0.25">
      <c r="B9" s="15"/>
      <c r="C9" s="67" t="s">
        <v>46</v>
      </c>
      <c r="D9" s="3"/>
      <c r="E9" s="3"/>
      <c r="F9" s="3"/>
      <c r="G9" s="3"/>
      <c r="H9" s="3"/>
      <c r="I9" s="3"/>
      <c r="J9" s="3"/>
      <c r="K9" s="3"/>
      <c r="L9" s="3"/>
      <c r="M9" s="3"/>
      <c r="N9" s="35"/>
    </row>
    <row r="10" spans="1:14" x14ac:dyDescent="0.25">
      <c r="B10" s="15"/>
      <c r="C10" s="3"/>
      <c r="D10" s="3"/>
      <c r="E10" s="3"/>
      <c r="F10" s="3"/>
      <c r="G10" s="3"/>
      <c r="H10" s="3"/>
      <c r="I10" s="3"/>
      <c r="J10" s="40" t="s">
        <v>21</v>
      </c>
      <c r="K10" s="3"/>
      <c r="L10" s="3"/>
      <c r="M10" s="3"/>
      <c r="N10" s="35"/>
    </row>
    <row r="11" spans="1:14" x14ac:dyDescent="0.25">
      <c r="B11" s="62"/>
      <c r="C11" s="7" t="s">
        <v>74</v>
      </c>
      <c r="D11" s="8"/>
      <c r="E11" s="27"/>
      <c r="F11" s="16" t="s">
        <v>14</v>
      </c>
      <c r="G11" s="16" t="s">
        <v>15</v>
      </c>
      <c r="H11" s="16" t="s">
        <v>13</v>
      </c>
      <c r="I11" s="16" t="s">
        <v>16</v>
      </c>
      <c r="J11" s="16"/>
      <c r="K11" s="46" t="s">
        <v>12</v>
      </c>
      <c r="L11" s="45"/>
      <c r="M11" s="45"/>
      <c r="N11" s="50"/>
    </row>
    <row r="12" spans="1:14" x14ac:dyDescent="0.25">
      <c r="B12" s="42"/>
      <c r="C12" s="23" t="s">
        <v>75</v>
      </c>
      <c r="D12" s="25">
        <f>J12</f>
        <v>0.17886305056987975</v>
      </c>
      <c r="E12" s="43" t="s">
        <v>19</v>
      </c>
      <c r="F12" s="19">
        <v>5</v>
      </c>
      <c r="G12" s="19">
        <f>F7</f>
        <v>20</v>
      </c>
      <c r="H12" s="19">
        <f>D5</f>
        <v>0.3</v>
      </c>
      <c r="I12" s="19">
        <v>0</v>
      </c>
      <c r="J12" s="19">
        <f>_xlfn.BINOM.DIST(F12,G12,H12,0)</f>
        <v>0.17886305056987975</v>
      </c>
      <c r="K12" s="44" t="s">
        <v>17</v>
      </c>
      <c r="L12" s="3"/>
      <c r="M12" s="3"/>
      <c r="N12" s="35"/>
    </row>
    <row r="13" spans="1:14" x14ac:dyDescent="0.25">
      <c r="B13" s="51"/>
      <c r="C13" s="10" t="s">
        <v>76</v>
      </c>
      <c r="D13" s="11">
        <f>J13</f>
        <v>3.1921361119954368E-2</v>
      </c>
      <c r="E13" s="47" t="s">
        <v>19</v>
      </c>
      <c r="F13" s="16">
        <f>F12</f>
        <v>5</v>
      </c>
      <c r="G13" s="16">
        <f>F7</f>
        <v>20</v>
      </c>
      <c r="H13" s="16">
        <f>D6</f>
        <v>0.1</v>
      </c>
      <c r="I13" s="16">
        <v>0</v>
      </c>
      <c r="J13" s="16">
        <f>_xlfn.BINOM.DIST(F13,G13,H13,0)</f>
        <v>3.1921361119954368E-2</v>
      </c>
      <c r="K13" s="48" t="s">
        <v>18</v>
      </c>
      <c r="L13" s="28"/>
      <c r="M13" s="28"/>
      <c r="N13" s="52"/>
    </row>
    <row r="14" spans="1:14" ht="13.8" thickBot="1" x14ac:dyDescent="0.3">
      <c r="B14" s="1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5"/>
    </row>
    <row r="15" spans="1:14" ht="13.8" thickBot="1" x14ac:dyDescent="0.3">
      <c r="B15" s="15"/>
      <c r="C15" s="12"/>
      <c r="D15" s="13"/>
      <c r="E15" s="30" t="s">
        <v>1</v>
      </c>
      <c r="F15" s="30" t="s">
        <v>2</v>
      </c>
      <c r="G15" s="34" t="s">
        <v>3</v>
      </c>
      <c r="H15" s="3"/>
      <c r="I15" s="3"/>
      <c r="M15" s="3"/>
      <c r="N15" s="35"/>
    </row>
    <row r="16" spans="1:14" ht="13.8" thickBot="1" x14ac:dyDescent="0.3">
      <c r="B16" s="15"/>
      <c r="C16" s="15"/>
      <c r="D16" s="17" t="s">
        <v>0</v>
      </c>
      <c r="E16" s="3" t="s">
        <v>77</v>
      </c>
      <c r="F16" s="29" t="s">
        <v>78</v>
      </c>
      <c r="G16" s="35" t="s">
        <v>79</v>
      </c>
      <c r="H16" s="40"/>
      <c r="I16" s="3"/>
      <c r="J16" s="78" t="s">
        <v>66</v>
      </c>
      <c r="K16" s="79" t="s">
        <v>67</v>
      </c>
      <c r="L16" s="80"/>
      <c r="M16" s="31"/>
      <c r="N16" s="35"/>
    </row>
    <row r="17" spans="2:15" x14ac:dyDescent="0.25">
      <c r="B17" s="15"/>
      <c r="C17" s="37" t="s">
        <v>80</v>
      </c>
      <c r="D17" s="30">
        <v>0.5</v>
      </c>
      <c r="E17" s="30">
        <f>D12</f>
        <v>0.17886305056987975</v>
      </c>
      <c r="F17" s="30">
        <f>D17*E17</f>
        <v>8.9431525284939875E-2</v>
      </c>
      <c r="G17" s="34">
        <f>F17/F19</f>
        <v>0.8485591943728451</v>
      </c>
      <c r="H17" s="3"/>
      <c r="I17" s="3"/>
      <c r="J17" s="15" t="s">
        <v>69</v>
      </c>
      <c r="K17" s="3" t="s">
        <v>54</v>
      </c>
      <c r="L17" s="3" t="s">
        <v>71</v>
      </c>
      <c r="M17" s="35" t="s">
        <v>68</v>
      </c>
      <c r="N17" s="35"/>
    </row>
    <row r="18" spans="2:15" ht="13.8" thickBot="1" x14ac:dyDescent="0.3">
      <c r="B18" s="15"/>
      <c r="C18" s="38" t="s">
        <v>81</v>
      </c>
      <c r="D18" s="32">
        <f>1-D17</f>
        <v>0.5</v>
      </c>
      <c r="E18" s="32">
        <f>D13</f>
        <v>3.1921361119954368E-2</v>
      </c>
      <c r="F18" s="32">
        <f>D18*E18</f>
        <v>1.5960680559977184E-2</v>
      </c>
      <c r="G18" s="39">
        <f>F18/F19</f>
        <v>0.15144080562715492</v>
      </c>
      <c r="H18" s="3"/>
      <c r="I18" s="3"/>
      <c r="J18" s="59">
        <f>FACT(G12)/(FACT(F12)*FACT(G12-F12))*H12^F12*(1-H12)^(G12-F12)</f>
        <v>0.17886305056987953</v>
      </c>
      <c r="K18" s="16">
        <v>5</v>
      </c>
      <c r="L18" s="16">
        <v>20</v>
      </c>
      <c r="M18" s="76">
        <v>0.3</v>
      </c>
      <c r="N18" s="35"/>
    </row>
    <row r="19" spans="2:15" ht="13.8" thickBot="1" x14ac:dyDescent="0.3">
      <c r="B19" s="15"/>
      <c r="C19" s="15"/>
      <c r="D19" s="3"/>
      <c r="E19" s="3"/>
      <c r="F19" s="19">
        <f>SUM(F17:F18)</f>
        <v>0.10539220584491706</v>
      </c>
      <c r="G19" s="35"/>
      <c r="H19" s="3"/>
      <c r="I19" s="3"/>
      <c r="J19" s="38">
        <f>FACT(G13)/(FACT(F13)*FACT(G13-F13))*H13^F13*(1-H13)^(G13-F13)</f>
        <v>3.1921361119954417E-2</v>
      </c>
      <c r="K19" s="32">
        <v>5</v>
      </c>
      <c r="L19" s="32">
        <v>20</v>
      </c>
      <c r="M19" s="39">
        <v>0.1</v>
      </c>
      <c r="N19" s="35"/>
    </row>
    <row r="20" spans="2:15" x14ac:dyDescent="0.25">
      <c r="B20" s="15"/>
      <c r="C20" s="15"/>
      <c r="D20" s="3"/>
      <c r="E20" s="3"/>
      <c r="F20" s="16" t="s">
        <v>11</v>
      </c>
      <c r="G20" s="35"/>
      <c r="H20" s="3"/>
      <c r="I20" s="3"/>
      <c r="J20" s="3"/>
      <c r="K20" s="3"/>
      <c r="L20" s="3"/>
      <c r="M20" s="3"/>
      <c r="N20" s="35"/>
    </row>
    <row r="21" spans="2:15" ht="13.8" thickBot="1" x14ac:dyDescent="0.3">
      <c r="B21" s="15"/>
      <c r="C21" s="20"/>
      <c r="D21" s="21"/>
      <c r="E21" s="21"/>
      <c r="F21" s="32" t="s">
        <v>5</v>
      </c>
      <c r="G21" s="36"/>
      <c r="H21" s="3"/>
      <c r="I21" s="3"/>
      <c r="J21" s="3"/>
      <c r="K21" s="3"/>
      <c r="L21" s="3"/>
      <c r="M21" s="3"/>
      <c r="N21" s="35"/>
    </row>
    <row r="22" spans="2:15" ht="13.8" thickBot="1" x14ac:dyDescent="0.3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6"/>
    </row>
    <row r="24" spans="2:15" ht="13.8" thickBot="1" x14ac:dyDescent="0.3">
      <c r="B24" s="1" t="s">
        <v>36</v>
      </c>
      <c r="L24" s="3"/>
      <c r="M24" s="3"/>
      <c r="N24" s="3"/>
      <c r="O24" s="3"/>
    </row>
    <row r="25" spans="2:15" x14ac:dyDescent="0.25">
      <c r="B25" s="12"/>
      <c r="C25" s="69" t="s">
        <v>72</v>
      </c>
      <c r="D25" s="70">
        <v>0.2</v>
      </c>
      <c r="E25" s="13"/>
      <c r="F25" s="13"/>
      <c r="G25" s="13"/>
      <c r="H25" s="13"/>
      <c r="I25" s="13"/>
      <c r="J25" s="13"/>
      <c r="K25" s="13"/>
      <c r="L25" s="41"/>
      <c r="M25" s="3"/>
      <c r="N25" s="3"/>
      <c r="O25" s="3"/>
    </row>
    <row r="26" spans="2:15" x14ac:dyDescent="0.25">
      <c r="B26" s="15"/>
      <c r="C26" s="24" t="s">
        <v>83</v>
      </c>
      <c r="D26" s="53">
        <v>0.15</v>
      </c>
      <c r="E26" s="3"/>
      <c r="F26" s="3"/>
      <c r="G26" s="3"/>
      <c r="H26" s="3"/>
      <c r="I26" s="3"/>
      <c r="J26" s="3"/>
      <c r="K26" s="3"/>
      <c r="L26" s="35"/>
      <c r="M26" s="3"/>
      <c r="N26" s="3"/>
      <c r="O26" s="3"/>
    </row>
    <row r="27" spans="2:15" x14ac:dyDescent="0.25">
      <c r="B27" s="15"/>
      <c r="C27" s="24" t="s">
        <v>73</v>
      </c>
      <c r="D27" s="53">
        <v>0.1</v>
      </c>
      <c r="E27" s="3"/>
      <c r="F27" s="3"/>
      <c r="G27" s="3"/>
      <c r="H27" s="3"/>
      <c r="I27" s="3"/>
      <c r="J27" s="3"/>
      <c r="K27" s="3"/>
      <c r="L27" s="35"/>
      <c r="M27" s="3"/>
      <c r="N27" s="3"/>
      <c r="O27" s="3"/>
    </row>
    <row r="28" spans="2:15" x14ac:dyDescent="0.25">
      <c r="B28" s="15"/>
      <c r="C28" s="4" t="s">
        <v>45</v>
      </c>
      <c r="D28" s="54">
        <v>100</v>
      </c>
      <c r="E28" s="54" t="s">
        <v>44</v>
      </c>
      <c r="F28" s="45"/>
      <c r="G28" s="45"/>
      <c r="H28" s="5"/>
      <c r="I28" s="3"/>
      <c r="J28" s="3"/>
      <c r="K28" s="3"/>
      <c r="L28" s="35"/>
      <c r="M28" s="3"/>
      <c r="N28" s="3"/>
      <c r="O28" s="3"/>
    </row>
    <row r="29" spans="2:15" x14ac:dyDescent="0.25">
      <c r="B29" s="15"/>
      <c r="C29" s="9" t="s">
        <v>82</v>
      </c>
      <c r="D29" s="65">
        <v>18</v>
      </c>
      <c r="E29" s="28" t="s">
        <v>29</v>
      </c>
      <c r="F29" s="28">
        <v>100</v>
      </c>
      <c r="G29" s="65" t="s">
        <v>43</v>
      </c>
      <c r="H29" s="11"/>
      <c r="I29" s="3"/>
      <c r="J29" s="3"/>
      <c r="K29" s="3"/>
      <c r="L29" s="35"/>
      <c r="M29" s="3"/>
      <c r="O29" s="3"/>
    </row>
    <row r="30" spans="2:15" x14ac:dyDescent="0.25">
      <c r="B30" s="15"/>
      <c r="C30" s="23"/>
      <c r="D30" s="3" t="s">
        <v>84</v>
      </c>
      <c r="E30" s="3" t="s">
        <v>40</v>
      </c>
      <c r="F30" s="3" t="s">
        <v>41</v>
      </c>
      <c r="G30" s="3"/>
      <c r="H30" s="3"/>
      <c r="I30" s="3"/>
      <c r="J30" s="3"/>
      <c r="K30" s="3"/>
      <c r="L30" s="35"/>
      <c r="M30" s="3"/>
      <c r="N30" s="3"/>
      <c r="O30" s="3"/>
    </row>
    <row r="31" spans="2:15" x14ac:dyDescent="0.25">
      <c r="B31" s="15"/>
      <c r="C31" s="66" t="str">
        <f>C25</f>
        <v>Good Market: P=</v>
      </c>
      <c r="D31" s="16">
        <f>D25</f>
        <v>0.2</v>
      </c>
      <c r="E31" s="16">
        <f>F29</f>
        <v>100</v>
      </c>
      <c r="F31" s="16">
        <f>D31*E31</f>
        <v>20</v>
      </c>
      <c r="G31" s="3"/>
      <c r="H31" s="3"/>
      <c r="I31" s="3"/>
      <c r="J31" s="3"/>
      <c r="K31" s="3"/>
      <c r="L31" s="35"/>
      <c r="M31" s="3"/>
      <c r="N31" s="3"/>
      <c r="O31" s="3"/>
    </row>
    <row r="32" spans="2:15" x14ac:dyDescent="0.25">
      <c r="B32" s="15"/>
      <c r="C32" s="66" t="str">
        <f t="shared" ref="C32:D33" si="0">C26</f>
        <v>Fair Market: P=</v>
      </c>
      <c r="D32" s="16">
        <f t="shared" si="0"/>
        <v>0.15</v>
      </c>
      <c r="E32" s="16">
        <f>F29</f>
        <v>100</v>
      </c>
      <c r="F32" s="16">
        <f t="shared" ref="F32:F33" si="1">D32*E32</f>
        <v>15</v>
      </c>
      <c r="G32" s="3"/>
      <c r="H32" s="3"/>
      <c r="I32" s="3"/>
      <c r="J32" s="3"/>
      <c r="K32" s="3"/>
      <c r="L32" s="35"/>
      <c r="M32" s="3"/>
      <c r="N32" s="3"/>
      <c r="O32" s="3"/>
    </row>
    <row r="33" spans="2:33" x14ac:dyDescent="0.25">
      <c r="B33" s="15"/>
      <c r="C33" s="66" t="str">
        <f t="shared" si="0"/>
        <v>Bad Market: P=</v>
      </c>
      <c r="D33" s="16">
        <f t="shared" si="0"/>
        <v>0.1</v>
      </c>
      <c r="E33" s="16">
        <f>F29</f>
        <v>100</v>
      </c>
      <c r="F33" s="16">
        <f t="shared" si="1"/>
        <v>10</v>
      </c>
      <c r="G33" s="3"/>
      <c r="H33" s="3"/>
      <c r="I33" s="3"/>
      <c r="J33" s="3"/>
      <c r="K33" s="3"/>
      <c r="L33" s="35"/>
      <c r="M33" s="3"/>
    </row>
    <row r="34" spans="2:33" x14ac:dyDescent="0.25">
      <c r="B34" s="15"/>
      <c r="C34" s="3"/>
      <c r="D34" s="3"/>
      <c r="E34" s="3"/>
      <c r="F34" s="3"/>
      <c r="G34" s="3"/>
      <c r="H34" s="3"/>
      <c r="I34" s="3"/>
      <c r="J34" s="3"/>
      <c r="K34" s="3"/>
      <c r="L34" s="3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33" x14ac:dyDescent="0.25">
      <c r="B35" s="15"/>
      <c r="C35" s="63" t="s">
        <v>46</v>
      </c>
      <c r="E35" s="3"/>
      <c r="F35" s="3"/>
      <c r="G35" s="3"/>
      <c r="H35" s="3"/>
      <c r="I35" s="3"/>
      <c r="J35" s="3"/>
      <c r="K35" s="3"/>
      <c r="L35" s="35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:33" x14ac:dyDescent="0.25">
      <c r="B36" s="15"/>
      <c r="C36" s="3"/>
      <c r="D36" s="3"/>
      <c r="E36" s="3"/>
      <c r="F36" s="3"/>
      <c r="G36" s="3"/>
      <c r="H36" s="3"/>
      <c r="I36" s="40" t="s">
        <v>22</v>
      </c>
      <c r="J36" s="3"/>
      <c r="K36" s="3"/>
      <c r="L36" s="35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:33" x14ac:dyDescent="0.25">
      <c r="B37" s="62"/>
      <c r="C37" s="7" t="s">
        <v>85</v>
      </c>
      <c r="D37" s="8"/>
      <c r="E37" s="16"/>
      <c r="F37" s="16" t="s">
        <v>27</v>
      </c>
      <c r="G37" s="16" t="s">
        <v>28</v>
      </c>
      <c r="H37" s="16" t="s">
        <v>16</v>
      </c>
      <c r="I37" s="16"/>
      <c r="J37" s="46" t="s">
        <v>23</v>
      </c>
      <c r="K37" s="45"/>
      <c r="L37" s="50"/>
    </row>
    <row r="38" spans="2:33" x14ac:dyDescent="0.25">
      <c r="B38" s="42"/>
      <c r="C38" s="23" t="s">
        <v>24</v>
      </c>
      <c r="D38" s="25">
        <f>I38</f>
        <v>8.4393551522480972E-2</v>
      </c>
      <c r="E38" s="57" t="s">
        <v>19</v>
      </c>
      <c r="F38" s="19">
        <v>18</v>
      </c>
      <c r="G38" s="19">
        <f>F31</f>
        <v>20</v>
      </c>
      <c r="H38" s="19">
        <v>0</v>
      </c>
      <c r="I38" s="11">
        <f>_xlfn.POISSON.DIST(F38,G38,H38)</f>
        <v>8.4393551522480972E-2</v>
      </c>
      <c r="J38" s="44" t="s">
        <v>35</v>
      </c>
      <c r="K38" s="3"/>
      <c r="L38" s="35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2:33" x14ac:dyDescent="0.25">
      <c r="B39" s="15"/>
      <c r="C39" s="23" t="s">
        <v>25</v>
      </c>
      <c r="D39" s="25">
        <f>I39</f>
        <v>7.0612959557353555E-2</v>
      </c>
      <c r="E39" s="57" t="s">
        <v>19</v>
      </c>
      <c r="F39" s="16">
        <f>F38</f>
        <v>18</v>
      </c>
      <c r="G39" s="16">
        <f>F32</f>
        <v>15</v>
      </c>
      <c r="H39" s="16">
        <v>0</v>
      </c>
      <c r="I39" s="8">
        <f t="shared" ref="I39:I40" si="2">_xlfn.POISSON.DIST(F39,G39,H39)</f>
        <v>7.0612959557353555E-2</v>
      </c>
      <c r="J39" s="44" t="s">
        <v>23</v>
      </c>
      <c r="K39" s="3"/>
      <c r="L39" s="35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2:33" x14ac:dyDescent="0.25">
      <c r="B40" s="51"/>
      <c r="C40" s="10" t="s">
        <v>26</v>
      </c>
      <c r="D40" s="11">
        <f>I40</f>
        <v>7.0911089931952852E-3</v>
      </c>
      <c r="E40" s="58" t="s">
        <v>19</v>
      </c>
      <c r="F40" s="16">
        <f>F39</f>
        <v>18</v>
      </c>
      <c r="G40" s="16">
        <f>F33</f>
        <v>10</v>
      </c>
      <c r="H40" s="16">
        <v>0</v>
      </c>
      <c r="I40" s="8">
        <f t="shared" si="2"/>
        <v>7.0911089931952852E-3</v>
      </c>
      <c r="J40" s="48" t="s">
        <v>23</v>
      </c>
      <c r="K40" s="28"/>
      <c r="L40" s="52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2:33" ht="13.8" thickBot="1" x14ac:dyDescent="0.3">
      <c r="B41" s="15"/>
      <c r="C41" s="3"/>
      <c r="D41" s="3"/>
      <c r="E41" s="3"/>
      <c r="F41" s="3"/>
      <c r="G41" s="3"/>
      <c r="H41" s="3"/>
      <c r="I41" s="3"/>
      <c r="J41" s="3"/>
      <c r="K41" s="3"/>
      <c r="L41" s="35"/>
      <c r="N41" s="3"/>
      <c r="O41" s="3"/>
    </row>
    <row r="42" spans="2:33" ht="13.8" thickBot="1" x14ac:dyDescent="0.3">
      <c r="B42" s="15"/>
      <c r="C42" s="12"/>
      <c r="D42" s="13"/>
      <c r="E42" s="30" t="s">
        <v>1</v>
      </c>
      <c r="F42" s="30" t="s">
        <v>2</v>
      </c>
      <c r="G42" s="34" t="s">
        <v>3</v>
      </c>
      <c r="H42" s="3"/>
      <c r="L42" s="35"/>
      <c r="M42" s="3"/>
      <c r="N42" s="3"/>
      <c r="O42" s="3"/>
    </row>
    <row r="43" spans="2:33" ht="13.8" thickBot="1" x14ac:dyDescent="0.3">
      <c r="B43" s="15"/>
      <c r="C43" s="15"/>
      <c r="D43" s="17" t="s">
        <v>0</v>
      </c>
      <c r="E43" s="17" t="s">
        <v>7</v>
      </c>
      <c r="F43" s="17" t="s">
        <v>8</v>
      </c>
      <c r="G43" s="61" t="s">
        <v>9</v>
      </c>
      <c r="H43" s="3"/>
      <c r="I43" s="78" t="s">
        <v>70</v>
      </c>
      <c r="J43" s="79" t="s">
        <v>65</v>
      </c>
      <c r="K43" s="31"/>
      <c r="L43" s="35"/>
      <c r="M43" s="3"/>
      <c r="N43" s="3"/>
      <c r="O43" s="3"/>
    </row>
    <row r="44" spans="2:33" x14ac:dyDescent="0.25">
      <c r="B44" s="15"/>
      <c r="C44" s="37" t="s">
        <v>34</v>
      </c>
      <c r="D44" s="30">
        <f>1/3</f>
        <v>0.33333333333333331</v>
      </c>
      <c r="E44" s="14">
        <f>D38</f>
        <v>8.4393551522480972E-2</v>
      </c>
      <c r="F44" s="30">
        <f>D44*E44</f>
        <v>2.8131183840826988E-2</v>
      </c>
      <c r="G44" s="31">
        <f>F44/F47</f>
        <v>0.52063411840629836</v>
      </c>
      <c r="H44" s="3"/>
      <c r="I44" s="15" t="s">
        <v>69</v>
      </c>
      <c r="J44" s="3" t="s">
        <v>54</v>
      </c>
      <c r="K44" s="35" t="s">
        <v>57</v>
      </c>
      <c r="L44" s="35"/>
      <c r="M44" s="3"/>
      <c r="N44" s="3"/>
      <c r="O44" s="3"/>
    </row>
    <row r="45" spans="2:33" x14ac:dyDescent="0.25">
      <c r="B45" s="15"/>
      <c r="C45" s="59" t="s">
        <v>33</v>
      </c>
      <c r="D45" s="16">
        <f>1/3</f>
        <v>0.33333333333333331</v>
      </c>
      <c r="E45" s="18">
        <f>D39</f>
        <v>7.0612959557353555E-2</v>
      </c>
      <c r="F45" s="16">
        <f t="shared" ref="F45:F46" si="3">D45*E45</f>
        <v>2.3537653185784518E-2</v>
      </c>
      <c r="G45" s="60">
        <f>F45/F47</f>
        <v>0.43561996484303911</v>
      </c>
      <c r="H45" s="3"/>
      <c r="I45" s="59">
        <f>K45^J45*EXP(-K45)/FACT(J45)</f>
        <v>8.4393551522480958E-2</v>
      </c>
      <c r="J45" s="16">
        <f t="shared" ref="J45:K47" si="4">F38</f>
        <v>18</v>
      </c>
      <c r="K45" s="76">
        <f t="shared" si="4"/>
        <v>20</v>
      </c>
      <c r="L45" s="35"/>
      <c r="M45" s="3"/>
      <c r="N45" s="3"/>
      <c r="O45" s="3"/>
    </row>
    <row r="46" spans="2:33" ht="13.8" thickBot="1" x14ac:dyDescent="0.3">
      <c r="B46" s="15"/>
      <c r="C46" s="38" t="s">
        <v>32</v>
      </c>
      <c r="D46" s="32">
        <f>1/3</f>
        <v>0.33333333333333331</v>
      </c>
      <c r="E46" s="22">
        <f>D40</f>
        <v>7.0911089931952852E-3</v>
      </c>
      <c r="F46" s="32">
        <f t="shared" si="3"/>
        <v>2.3637029977317614E-3</v>
      </c>
      <c r="G46" s="33">
        <f>F46/F47</f>
        <v>4.3745916750662528E-2</v>
      </c>
      <c r="H46" s="3"/>
      <c r="I46" s="59">
        <f t="shared" ref="I46:I47" si="5">K46^J46*EXP(-K46)/FACT(J46)</f>
        <v>7.0612959557353527E-2</v>
      </c>
      <c r="J46" s="16">
        <f t="shared" si="4"/>
        <v>18</v>
      </c>
      <c r="K46" s="76">
        <f t="shared" si="4"/>
        <v>15</v>
      </c>
      <c r="L46" s="35"/>
      <c r="M46" s="3"/>
      <c r="N46" s="3"/>
      <c r="O46" s="3"/>
    </row>
    <row r="47" spans="2:33" ht="13.8" thickBot="1" x14ac:dyDescent="0.3">
      <c r="B47" s="15"/>
      <c r="C47" s="15"/>
      <c r="D47" s="3"/>
      <c r="E47" s="3"/>
      <c r="F47" s="19">
        <f>SUM(F44:F46)</f>
        <v>5.4032540024343267E-2</v>
      </c>
      <c r="G47" s="35"/>
      <c r="H47" s="3"/>
      <c r="I47" s="38">
        <f t="shared" si="5"/>
        <v>7.091108993195286E-3</v>
      </c>
      <c r="J47" s="32">
        <f t="shared" si="4"/>
        <v>18</v>
      </c>
      <c r="K47" s="39">
        <f t="shared" si="4"/>
        <v>10</v>
      </c>
      <c r="L47" s="35"/>
      <c r="M47" s="3"/>
      <c r="N47" s="3"/>
      <c r="O47" s="3"/>
    </row>
    <row r="48" spans="2:33" x14ac:dyDescent="0.25">
      <c r="B48" s="15"/>
      <c r="C48" s="15"/>
      <c r="D48" s="3"/>
      <c r="E48" s="3"/>
      <c r="F48" s="16" t="s">
        <v>10</v>
      </c>
      <c r="G48" s="35"/>
      <c r="H48" s="3"/>
      <c r="I48" s="3"/>
      <c r="J48" s="3"/>
      <c r="K48" s="3"/>
      <c r="L48" s="35"/>
      <c r="M48" s="3"/>
      <c r="N48" s="3"/>
    </row>
    <row r="49" spans="2:15" ht="13.8" thickBot="1" x14ac:dyDescent="0.3">
      <c r="B49" s="20"/>
      <c r="C49" s="20"/>
      <c r="D49" s="21"/>
      <c r="E49" s="21"/>
      <c r="F49" s="32" t="s">
        <v>5</v>
      </c>
      <c r="G49" s="36"/>
      <c r="H49" s="21"/>
      <c r="I49" s="21"/>
      <c r="J49" s="21"/>
      <c r="K49" s="21"/>
      <c r="L49" s="36"/>
      <c r="M49" s="3"/>
      <c r="N49" s="3"/>
    </row>
    <row r="50" spans="2:15" x14ac:dyDescent="0.25">
      <c r="B50" s="3"/>
      <c r="H50" s="3"/>
      <c r="I50" s="3"/>
      <c r="J50" s="3"/>
      <c r="K50" s="3"/>
      <c r="L50" s="3"/>
      <c r="M50" s="3"/>
      <c r="N50" s="3"/>
    </row>
    <row r="51" spans="2:15" ht="13.8" thickBot="1" x14ac:dyDescent="0.3">
      <c r="B51" s="1" t="s">
        <v>42</v>
      </c>
      <c r="K51" s="3"/>
      <c r="L51" s="3"/>
      <c r="M51" s="3"/>
      <c r="N51" s="3"/>
      <c r="O51" s="3"/>
    </row>
    <row r="52" spans="2:15" x14ac:dyDescent="0.25">
      <c r="B52" s="12"/>
      <c r="C52" s="69" t="s">
        <v>72</v>
      </c>
      <c r="D52" s="70">
        <v>0.2</v>
      </c>
      <c r="E52" s="13"/>
      <c r="F52" s="13"/>
      <c r="G52" s="13"/>
      <c r="H52" s="13"/>
      <c r="I52" s="13"/>
      <c r="J52" s="13"/>
      <c r="K52" s="13"/>
      <c r="L52" s="13"/>
      <c r="M52" s="41"/>
      <c r="N52" s="3"/>
      <c r="O52" s="3"/>
    </row>
    <row r="53" spans="2:15" x14ac:dyDescent="0.25">
      <c r="B53" s="15"/>
      <c r="C53" s="24" t="s">
        <v>83</v>
      </c>
      <c r="D53" s="53">
        <v>0.15</v>
      </c>
      <c r="E53" s="3"/>
      <c r="F53" s="3"/>
      <c r="G53" s="3"/>
      <c r="H53" s="3"/>
      <c r="I53" s="3"/>
      <c r="J53" s="3"/>
      <c r="K53" s="3"/>
      <c r="L53" s="3"/>
      <c r="M53" s="35"/>
      <c r="N53" s="3"/>
      <c r="O53" s="3"/>
    </row>
    <row r="54" spans="2:15" x14ac:dyDescent="0.25">
      <c r="B54" s="15"/>
      <c r="C54" s="24" t="s">
        <v>73</v>
      </c>
      <c r="D54" s="53">
        <v>0.1</v>
      </c>
      <c r="E54" s="3"/>
      <c r="F54" s="3"/>
      <c r="G54" s="3"/>
      <c r="H54" s="3"/>
      <c r="I54" s="3"/>
      <c r="J54" s="3"/>
      <c r="K54" s="3"/>
      <c r="L54" s="3"/>
      <c r="M54" s="35"/>
      <c r="N54" s="3"/>
      <c r="O54" s="3"/>
    </row>
    <row r="55" spans="2:15" x14ac:dyDescent="0.25">
      <c r="B55" s="15"/>
      <c r="C55" s="4" t="s">
        <v>31</v>
      </c>
      <c r="D55" s="54">
        <v>100</v>
      </c>
      <c r="E55" s="45" t="s">
        <v>37</v>
      </c>
      <c r="F55" s="45"/>
      <c r="G55" s="45"/>
      <c r="H55" s="5"/>
      <c r="I55" s="3"/>
      <c r="J55" s="3"/>
      <c r="K55" s="3"/>
      <c r="L55" s="3"/>
      <c r="M55" s="35"/>
      <c r="N55" s="3"/>
      <c r="O55" s="3"/>
    </row>
    <row r="56" spans="2:15" x14ac:dyDescent="0.25">
      <c r="B56" s="15"/>
      <c r="C56" s="9" t="s">
        <v>38</v>
      </c>
      <c r="D56" s="65">
        <v>18</v>
      </c>
      <c r="E56" s="28" t="s">
        <v>29</v>
      </c>
      <c r="F56" s="28">
        <v>100</v>
      </c>
      <c r="G56" s="65" t="s">
        <v>30</v>
      </c>
      <c r="H56" s="11"/>
      <c r="I56" s="3"/>
      <c r="J56" s="3"/>
      <c r="K56" s="3"/>
      <c r="L56" s="3"/>
      <c r="M56" s="35"/>
      <c r="N56" s="3"/>
      <c r="O56" s="3"/>
    </row>
    <row r="57" spans="2:15" x14ac:dyDescent="0.25">
      <c r="B57" s="15"/>
      <c r="C57" s="3"/>
      <c r="D57" s="3"/>
      <c r="E57" s="3"/>
      <c r="F57" s="3"/>
      <c r="G57" s="3"/>
      <c r="H57" s="3"/>
      <c r="I57" s="3"/>
      <c r="J57" s="3"/>
      <c r="K57" s="3"/>
      <c r="L57" s="3"/>
      <c r="M57" s="35"/>
      <c r="N57" s="3"/>
      <c r="O57" s="3"/>
    </row>
    <row r="58" spans="2:15" x14ac:dyDescent="0.25">
      <c r="B58" s="15"/>
      <c r="C58" s="26"/>
      <c r="D58" s="45"/>
      <c r="E58" s="45"/>
      <c r="F58" s="45"/>
      <c r="G58" s="45" t="s">
        <v>58</v>
      </c>
      <c r="H58" s="45" t="s">
        <v>58</v>
      </c>
      <c r="I58" s="45"/>
      <c r="J58" s="5"/>
      <c r="K58" s="3"/>
      <c r="L58" s="3"/>
      <c r="M58" s="35"/>
      <c r="N58" s="3"/>
      <c r="O58" s="3"/>
    </row>
    <row r="59" spans="2:15" x14ac:dyDescent="0.25">
      <c r="B59" s="15"/>
      <c r="C59" s="24" t="s">
        <v>39</v>
      </c>
      <c r="D59" s="3" t="s">
        <v>84</v>
      </c>
      <c r="E59" s="3" t="s">
        <v>40</v>
      </c>
      <c r="F59" s="3" t="s">
        <v>41</v>
      </c>
      <c r="G59" s="3" t="s">
        <v>59</v>
      </c>
      <c r="H59" s="3" t="s">
        <v>60</v>
      </c>
      <c r="I59" s="3" t="s">
        <v>3</v>
      </c>
      <c r="J59" s="25" t="s">
        <v>56</v>
      </c>
      <c r="K59" s="3"/>
      <c r="L59" s="3"/>
      <c r="M59" s="35"/>
      <c r="N59" s="3"/>
      <c r="O59" s="3"/>
    </row>
    <row r="60" spans="2:15" x14ac:dyDescent="0.25">
      <c r="B60" s="15"/>
      <c r="C60" s="66" t="str">
        <f t="shared" ref="C60:D62" si="6">C52</f>
        <v>Good Market: P=</v>
      </c>
      <c r="D60" s="16">
        <f t="shared" si="6"/>
        <v>0.2</v>
      </c>
      <c r="E60" s="16">
        <f>D55</f>
        <v>100</v>
      </c>
      <c r="F60" s="16">
        <f>D60*E60</f>
        <v>20</v>
      </c>
      <c r="G60" s="16">
        <f>1/F60</f>
        <v>0.05</v>
      </c>
      <c r="H60" s="16">
        <f>G60*60</f>
        <v>3</v>
      </c>
      <c r="I60" s="26">
        <f>G44</f>
        <v>0.52063411840629836</v>
      </c>
      <c r="J60" s="5">
        <f>H60*I60</f>
        <v>1.5619023552188951</v>
      </c>
      <c r="K60" s="3"/>
      <c r="L60" s="3"/>
      <c r="M60" s="35"/>
      <c r="N60" s="3"/>
      <c r="O60" s="3"/>
    </row>
    <row r="61" spans="2:15" x14ac:dyDescent="0.25">
      <c r="B61" s="15"/>
      <c r="C61" s="66" t="str">
        <f t="shared" si="6"/>
        <v>Fair Market: P=</v>
      </c>
      <c r="D61" s="16">
        <f t="shared" si="6"/>
        <v>0.15</v>
      </c>
      <c r="E61" s="16">
        <f>D55</f>
        <v>100</v>
      </c>
      <c r="F61" s="16">
        <f t="shared" ref="F61:F62" si="7">D61*E61</f>
        <v>15</v>
      </c>
      <c r="G61" s="16">
        <f t="shared" ref="G61:G62" si="8">1/F61</f>
        <v>6.6666666666666666E-2</v>
      </c>
      <c r="H61" s="16">
        <f t="shared" ref="H61:H62" si="9">G61*60</f>
        <v>4</v>
      </c>
      <c r="I61" s="55">
        <f>G45</f>
        <v>0.43561996484303911</v>
      </c>
      <c r="J61" s="25">
        <f t="shared" ref="J61:J62" si="10">H61*I61</f>
        <v>1.7424798593721564</v>
      </c>
      <c r="K61" s="3"/>
      <c r="L61" s="3"/>
      <c r="M61" s="35"/>
      <c r="N61" s="3"/>
      <c r="O61" s="3"/>
    </row>
    <row r="62" spans="2:15" x14ac:dyDescent="0.25">
      <c r="B62" s="15"/>
      <c r="C62" s="66" t="str">
        <f t="shared" si="6"/>
        <v>Bad Market: P=</v>
      </c>
      <c r="D62" s="16">
        <f t="shared" si="6"/>
        <v>0.1</v>
      </c>
      <c r="E62" s="16">
        <f>D55</f>
        <v>100</v>
      </c>
      <c r="F62" s="16">
        <f t="shared" si="7"/>
        <v>10</v>
      </c>
      <c r="G62" s="16">
        <f t="shared" si="8"/>
        <v>0.1</v>
      </c>
      <c r="H62" s="16">
        <f t="shared" si="9"/>
        <v>6</v>
      </c>
      <c r="I62" s="56">
        <f>G46</f>
        <v>4.3745916750662528E-2</v>
      </c>
      <c r="J62" s="11">
        <f t="shared" si="10"/>
        <v>0.26247550050397517</v>
      </c>
      <c r="K62" s="3"/>
      <c r="L62" s="3"/>
      <c r="M62" s="35"/>
      <c r="N62" s="3"/>
      <c r="O62" s="3"/>
    </row>
    <row r="63" spans="2:15" x14ac:dyDescent="0.25">
      <c r="B63" s="15"/>
      <c r="C63" s="74"/>
      <c r="D63" s="71"/>
      <c r="E63" s="71"/>
      <c r="F63" s="71"/>
      <c r="G63" s="71"/>
      <c r="H63" s="28"/>
      <c r="I63" s="28"/>
      <c r="J63" s="11">
        <f>SUM(J60:J62)</f>
        <v>3.5668577150950265</v>
      </c>
      <c r="K63" s="3"/>
      <c r="L63" s="3"/>
      <c r="M63" s="35"/>
      <c r="N63" s="3"/>
      <c r="O63" s="3"/>
    </row>
    <row r="64" spans="2:15" x14ac:dyDescent="0.25">
      <c r="B64" s="15"/>
      <c r="C64" s="3"/>
      <c r="D64" s="3"/>
      <c r="E64" s="3"/>
      <c r="F64" s="3"/>
      <c r="G64" s="3"/>
      <c r="H64" s="3"/>
      <c r="I64" s="3"/>
      <c r="J64" s="3"/>
      <c r="K64" s="3"/>
      <c r="L64" s="3"/>
      <c r="M64" s="35"/>
      <c r="N64" s="3"/>
      <c r="O64" s="3"/>
    </row>
    <row r="65" spans="2:15" x14ac:dyDescent="0.25">
      <c r="B65" s="15"/>
      <c r="C65" s="47"/>
      <c r="D65" s="28"/>
      <c r="E65" s="72" t="s">
        <v>49</v>
      </c>
      <c r="F65" s="47">
        <v>3</v>
      </c>
      <c r="G65" s="73" t="s">
        <v>48</v>
      </c>
      <c r="H65" s="3"/>
      <c r="I65" s="3"/>
      <c r="J65" s="3"/>
      <c r="K65" s="3"/>
      <c r="L65" s="3"/>
      <c r="M65" s="35"/>
      <c r="N65" s="3"/>
      <c r="O65" s="3"/>
    </row>
    <row r="66" spans="2:15" x14ac:dyDescent="0.25">
      <c r="B66" s="15"/>
      <c r="C66" s="3"/>
      <c r="D66" s="3"/>
      <c r="E66" s="3"/>
      <c r="F66" s="3"/>
      <c r="G66" s="3"/>
      <c r="H66" s="3"/>
      <c r="I66" s="3"/>
      <c r="J66" s="3"/>
      <c r="K66" s="3"/>
      <c r="L66" s="3"/>
      <c r="M66" s="35"/>
      <c r="N66" s="3"/>
      <c r="O66" s="3"/>
    </row>
    <row r="67" spans="2:15" x14ac:dyDescent="0.25">
      <c r="B67" s="15"/>
      <c r="C67" s="26"/>
      <c r="D67" s="45"/>
      <c r="E67" s="45"/>
      <c r="F67" s="45"/>
      <c r="G67" s="16" t="s">
        <v>58</v>
      </c>
      <c r="H67" s="75" t="s">
        <v>61</v>
      </c>
      <c r="I67" s="45"/>
      <c r="J67" s="54" t="s">
        <v>55</v>
      </c>
      <c r="K67" s="45"/>
      <c r="L67" s="45"/>
      <c r="M67" s="50"/>
      <c r="N67" s="3"/>
      <c r="O67" s="3"/>
    </row>
    <row r="68" spans="2:15" x14ac:dyDescent="0.25">
      <c r="B68" s="42"/>
      <c r="C68" s="6"/>
      <c r="D68" s="8"/>
      <c r="E68" s="16"/>
      <c r="F68" s="16" t="s">
        <v>91</v>
      </c>
      <c r="G68" s="16" t="str">
        <f>H59</f>
        <v>Minutes</v>
      </c>
      <c r="H68" s="16" t="s">
        <v>57</v>
      </c>
      <c r="I68" s="16" t="s">
        <v>16</v>
      </c>
      <c r="J68" s="18"/>
      <c r="K68" s="46" t="s">
        <v>53</v>
      </c>
      <c r="L68" s="45"/>
      <c r="M68" s="50"/>
      <c r="N68" s="3"/>
      <c r="O68" s="3"/>
    </row>
    <row r="69" spans="2:15" x14ac:dyDescent="0.25">
      <c r="B69" s="42"/>
      <c r="C69" s="24" t="s">
        <v>50</v>
      </c>
      <c r="D69" s="25">
        <f>J69</f>
        <v>0.63212055882855767</v>
      </c>
      <c r="E69" s="57" t="s">
        <v>19</v>
      </c>
      <c r="F69" s="16">
        <f>F65</f>
        <v>3</v>
      </c>
      <c r="G69" s="16">
        <f>H60</f>
        <v>3</v>
      </c>
      <c r="H69" s="16">
        <f>1/G69</f>
        <v>0.33333333333333331</v>
      </c>
      <c r="I69" s="16">
        <v>1</v>
      </c>
      <c r="J69" s="28">
        <f>_xlfn.EXPON.DIST(F69,H69,I69)</f>
        <v>0.63212055882855767</v>
      </c>
      <c r="K69" s="44" t="s">
        <v>53</v>
      </c>
      <c r="L69" s="3"/>
      <c r="M69" s="35"/>
      <c r="N69" s="3"/>
      <c r="O69" s="3"/>
    </row>
    <row r="70" spans="2:15" x14ac:dyDescent="0.25">
      <c r="B70" s="15"/>
      <c r="C70" s="24" t="s">
        <v>51</v>
      </c>
      <c r="D70" s="25">
        <f>J70</f>
        <v>0.52763344725898531</v>
      </c>
      <c r="E70" s="57" t="s">
        <v>19</v>
      </c>
      <c r="F70" s="16">
        <f>F69</f>
        <v>3</v>
      </c>
      <c r="G70" s="16">
        <f>H61</f>
        <v>4</v>
      </c>
      <c r="H70" s="16">
        <f t="shared" ref="H70:H71" si="11">1/G70</f>
        <v>0.25</v>
      </c>
      <c r="I70" s="16">
        <v>1</v>
      </c>
      <c r="J70" s="28">
        <f t="shared" ref="J70:J71" si="12">_xlfn.EXPON.DIST(F70,H70,I70)</f>
        <v>0.52763344725898531</v>
      </c>
      <c r="K70" s="44" t="s">
        <v>53</v>
      </c>
      <c r="L70" s="3"/>
      <c r="M70" s="35"/>
      <c r="N70" s="3"/>
      <c r="O70" s="3"/>
    </row>
    <row r="71" spans="2:15" x14ac:dyDescent="0.25">
      <c r="B71" s="42"/>
      <c r="C71" s="9" t="s">
        <v>52</v>
      </c>
      <c r="D71" s="11">
        <f>J71</f>
        <v>0.39346934028736658</v>
      </c>
      <c r="E71" s="58" t="s">
        <v>19</v>
      </c>
      <c r="F71" s="16">
        <f>F70</f>
        <v>3</v>
      </c>
      <c r="G71" s="16">
        <f>H62</f>
        <v>6</v>
      </c>
      <c r="H71" s="16">
        <f t="shared" si="11"/>
        <v>0.16666666666666666</v>
      </c>
      <c r="I71" s="16">
        <v>1</v>
      </c>
      <c r="J71" s="28">
        <f t="shared" si="12"/>
        <v>0.39346934028736658</v>
      </c>
      <c r="K71" s="48" t="s">
        <v>53</v>
      </c>
      <c r="L71" s="28"/>
      <c r="M71" s="52"/>
      <c r="N71" s="3"/>
      <c r="O71" s="3"/>
    </row>
    <row r="72" spans="2:15" x14ac:dyDescent="0.25">
      <c r="B72" s="15"/>
      <c r="C72" s="55"/>
      <c r="D72" s="3"/>
      <c r="E72" s="3"/>
      <c r="F72" s="3"/>
      <c r="G72" s="3"/>
      <c r="H72" s="3"/>
      <c r="I72" s="3"/>
      <c r="J72" s="3"/>
      <c r="K72" s="3"/>
      <c r="L72" s="3"/>
      <c r="M72" s="35"/>
      <c r="N72" s="3"/>
      <c r="O72" s="3"/>
    </row>
    <row r="73" spans="2:15" x14ac:dyDescent="0.25">
      <c r="B73" s="15"/>
      <c r="C73" s="55"/>
      <c r="D73" s="3"/>
      <c r="E73" s="3"/>
      <c r="F73" s="16" t="str">
        <f t="shared" ref="F73:H76" si="13">F68</f>
        <v>X=T</v>
      </c>
      <c r="G73" s="16" t="str">
        <f t="shared" si="13"/>
        <v>Minutes</v>
      </c>
      <c r="H73" s="16" t="str">
        <f t="shared" si="13"/>
        <v>Lambda</v>
      </c>
      <c r="I73" s="84" t="s">
        <v>86</v>
      </c>
      <c r="J73" s="27"/>
      <c r="K73" s="8"/>
      <c r="L73" s="3"/>
      <c r="M73" s="35"/>
      <c r="N73" s="3"/>
      <c r="O73" s="3"/>
    </row>
    <row r="74" spans="2:15" x14ac:dyDescent="0.25">
      <c r="B74" s="15"/>
      <c r="C74" s="55"/>
      <c r="D74" s="3"/>
      <c r="E74" s="3"/>
      <c r="F74" s="16">
        <f>F65</f>
        <v>3</v>
      </c>
      <c r="G74" s="16">
        <f t="shared" si="13"/>
        <v>3</v>
      </c>
      <c r="H74" s="16">
        <f t="shared" si="13"/>
        <v>0.33333333333333331</v>
      </c>
      <c r="I74" s="19">
        <f>1-EXP(-F74/G74)</f>
        <v>0.63212055882855767</v>
      </c>
      <c r="J74" s="85" t="s">
        <v>87</v>
      </c>
      <c r="K74" s="5"/>
      <c r="L74" s="3"/>
      <c r="M74" s="35"/>
      <c r="N74" s="3"/>
      <c r="O74" s="3"/>
    </row>
    <row r="75" spans="2:15" x14ac:dyDescent="0.25">
      <c r="B75" s="15"/>
      <c r="C75" s="55"/>
      <c r="D75" s="3"/>
      <c r="E75" s="3"/>
      <c r="F75" s="16">
        <f>F65</f>
        <v>3</v>
      </c>
      <c r="G75" s="16">
        <f t="shared" si="13"/>
        <v>4</v>
      </c>
      <c r="H75" s="16">
        <f t="shared" si="13"/>
        <v>0.25</v>
      </c>
      <c r="I75" s="16">
        <f>1-EXP(-F75/G75)</f>
        <v>0.52763344725898531</v>
      </c>
      <c r="J75" s="86" t="s">
        <v>87</v>
      </c>
      <c r="K75" s="25"/>
      <c r="L75" s="3"/>
      <c r="M75" s="35"/>
      <c r="N75" s="3"/>
      <c r="O75" s="3"/>
    </row>
    <row r="76" spans="2:15" x14ac:dyDescent="0.25">
      <c r="B76" s="15"/>
      <c r="C76" s="56"/>
      <c r="D76" s="28"/>
      <c r="E76" s="28"/>
      <c r="F76" s="16">
        <f>F65</f>
        <v>3</v>
      </c>
      <c r="G76" s="16">
        <f t="shared" si="13"/>
        <v>6</v>
      </c>
      <c r="H76" s="16">
        <f t="shared" si="13"/>
        <v>0.16666666666666666</v>
      </c>
      <c r="I76" s="16">
        <f>1-EXP(-F76/G76)</f>
        <v>0.39346934028736658</v>
      </c>
      <c r="J76" s="87" t="s">
        <v>87</v>
      </c>
      <c r="K76" s="11"/>
      <c r="L76" s="28"/>
      <c r="M76" s="52"/>
      <c r="N76" s="3"/>
      <c r="O76" s="3"/>
    </row>
    <row r="77" spans="2:15" ht="13.8" thickBot="1" x14ac:dyDescent="0.3">
      <c r="B77" s="15"/>
      <c r="C77" s="3"/>
      <c r="D77" s="3"/>
      <c r="E77" s="3"/>
      <c r="F77" s="3"/>
      <c r="G77" s="3"/>
      <c r="H77" s="3"/>
      <c r="I77" s="3"/>
      <c r="J77" s="3"/>
      <c r="K77" s="3"/>
      <c r="L77" s="3"/>
      <c r="M77" s="35"/>
      <c r="N77" s="3"/>
      <c r="O77" s="3"/>
    </row>
    <row r="78" spans="2:15" x14ac:dyDescent="0.25">
      <c r="B78" s="15"/>
      <c r="C78" s="12"/>
      <c r="D78" s="13"/>
      <c r="E78" s="30" t="s">
        <v>1</v>
      </c>
      <c r="F78" s="30" t="s">
        <v>2</v>
      </c>
      <c r="G78" s="34" t="s">
        <v>3</v>
      </c>
      <c r="H78" s="3"/>
      <c r="I78" s="3"/>
      <c r="J78" s="3"/>
      <c r="K78" s="3"/>
      <c r="L78" s="3"/>
      <c r="M78" s="35"/>
      <c r="N78" s="3"/>
      <c r="O78" s="3"/>
    </row>
    <row r="79" spans="2:15" ht="13.8" thickBot="1" x14ac:dyDescent="0.3">
      <c r="B79" s="15"/>
      <c r="C79" s="15"/>
      <c r="D79" s="17" t="s">
        <v>0</v>
      </c>
      <c r="E79" s="17" t="s">
        <v>88</v>
      </c>
      <c r="F79" s="17" t="s">
        <v>90</v>
      </c>
      <c r="G79" s="61" t="s">
        <v>89</v>
      </c>
      <c r="H79" s="3"/>
      <c r="I79" s="3"/>
      <c r="J79" s="3"/>
      <c r="K79" s="3"/>
      <c r="L79" s="3"/>
      <c r="M79" s="35"/>
      <c r="N79" s="3"/>
      <c r="O79" s="3"/>
    </row>
    <row r="80" spans="2:15" x14ac:dyDescent="0.25">
      <c r="B80" s="15"/>
      <c r="C80" s="81" t="str">
        <f>C60</f>
        <v>Good Market: P=</v>
      </c>
      <c r="D80" s="30">
        <f>G44</f>
        <v>0.52063411840629836</v>
      </c>
      <c r="E80" s="30">
        <f>J69</f>
        <v>0.63212055882855767</v>
      </c>
      <c r="F80" s="30">
        <f>D80*E80</f>
        <v>0.32910352987220276</v>
      </c>
      <c r="G80" s="34">
        <f>F80/F83</f>
        <v>0.57119779051280084</v>
      </c>
      <c r="H80" s="3"/>
      <c r="I80" s="3"/>
      <c r="J80" s="3"/>
      <c r="K80" s="3"/>
      <c r="L80" s="3"/>
      <c r="M80" s="35"/>
      <c r="N80" s="3"/>
      <c r="O80" s="3"/>
    </row>
    <row r="81" spans="2:15" x14ac:dyDescent="0.25">
      <c r="B81" s="15"/>
      <c r="C81" s="82" t="str">
        <f>C61</f>
        <v>Fair Market: P=</v>
      </c>
      <c r="D81" s="16">
        <f>G45</f>
        <v>0.43561996484303911</v>
      </c>
      <c r="E81" s="16">
        <f>J70</f>
        <v>0.52763344725898531</v>
      </c>
      <c r="F81" s="16">
        <f t="shared" ref="F81:F82" si="14">D81*E81</f>
        <v>0.2298476637449707</v>
      </c>
      <c r="G81" s="76">
        <f>F81/F83</f>
        <v>0.39892758894636682</v>
      </c>
      <c r="H81" s="3"/>
      <c r="I81" s="3"/>
      <c r="J81" s="3"/>
      <c r="K81" s="3"/>
      <c r="L81" s="3"/>
      <c r="M81" s="35"/>
      <c r="N81" s="3"/>
      <c r="O81" s="3"/>
    </row>
    <row r="82" spans="2:15" ht="13.8" thickBot="1" x14ac:dyDescent="0.3">
      <c r="B82" s="15"/>
      <c r="C82" s="83" t="str">
        <f>C62</f>
        <v>Bad Market: P=</v>
      </c>
      <c r="D82" s="32">
        <f>G46</f>
        <v>4.3745916750662528E-2</v>
      </c>
      <c r="E82" s="32">
        <f>J71</f>
        <v>0.39346934028736658</v>
      </c>
      <c r="F82" s="32">
        <f t="shared" si="14"/>
        <v>1.7212677004149243E-2</v>
      </c>
      <c r="G82" s="39">
        <f>F82/F83</f>
        <v>2.9874620540832356E-2</v>
      </c>
      <c r="H82" s="3"/>
      <c r="I82" s="3"/>
      <c r="J82" s="3"/>
      <c r="K82" s="3"/>
      <c r="L82" s="3"/>
      <c r="M82" s="35"/>
      <c r="N82" s="3"/>
      <c r="O82" s="3"/>
    </row>
    <row r="83" spans="2:15" x14ac:dyDescent="0.25">
      <c r="B83" s="15"/>
      <c r="C83" s="15"/>
      <c r="D83" s="3"/>
      <c r="E83" s="3"/>
      <c r="F83" s="19">
        <f>SUM(F80:F82)</f>
        <v>0.57616387062132268</v>
      </c>
      <c r="G83" s="35"/>
      <c r="H83" s="3"/>
      <c r="I83" s="3"/>
      <c r="J83" s="3"/>
      <c r="K83" s="3"/>
      <c r="L83" s="3"/>
      <c r="M83" s="35"/>
    </row>
    <row r="84" spans="2:15" x14ac:dyDescent="0.25">
      <c r="B84" s="15"/>
      <c r="C84" s="15"/>
      <c r="D84" s="3"/>
      <c r="E84" s="3"/>
      <c r="F84" s="16" t="s">
        <v>62</v>
      </c>
      <c r="G84" s="35"/>
      <c r="H84" s="3"/>
      <c r="I84" s="3"/>
      <c r="J84" s="3"/>
      <c r="K84" s="3"/>
      <c r="L84" s="3"/>
      <c r="M84" s="35"/>
    </row>
    <row r="85" spans="2:15" ht="13.8" thickBot="1" x14ac:dyDescent="0.3">
      <c r="B85" s="20"/>
      <c r="C85" s="20"/>
      <c r="D85" s="21"/>
      <c r="E85" s="21"/>
      <c r="F85" s="32" t="s">
        <v>5</v>
      </c>
      <c r="G85" s="36"/>
      <c r="H85" s="21"/>
      <c r="I85" s="21"/>
      <c r="J85" s="21"/>
      <c r="K85" s="21"/>
      <c r="L85" s="21"/>
      <c r="M85" s="36"/>
    </row>
    <row r="86" spans="2:15" x14ac:dyDescent="0.25">
      <c r="B86" s="3"/>
    </row>
    <row r="87" spans="2:15" x14ac:dyDescent="0.25">
      <c r="B87" s="3"/>
    </row>
    <row r="88" spans="2:15" x14ac:dyDescent="0.25">
      <c r="B88" s="3"/>
    </row>
    <row r="89" spans="2:15" x14ac:dyDescent="0.25">
      <c r="B89" s="3"/>
    </row>
    <row r="90" spans="2:15" x14ac:dyDescent="0.25">
      <c r="B90" s="3"/>
    </row>
    <row r="91" spans="2:15" x14ac:dyDescent="0.25">
      <c r="G91" s="3"/>
      <c r="H91" s="3"/>
      <c r="I91" s="3"/>
      <c r="J91" s="3"/>
      <c r="K91" s="3"/>
      <c r="L91" s="3"/>
      <c r="M91" s="3"/>
      <c r="N91" s="3"/>
      <c r="O91" s="3"/>
    </row>
    <row r="92" spans="2:15" x14ac:dyDescent="0.25">
      <c r="G92" s="3"/>
      <c r="H92" s="3"/>
      <c r="I92" s="3"/>
      <c r="J92" s="3"/>
      <c r="K92" s="3"/>
      <c r="L92" s="3"/>
      <c r="M92" s="3"/>
      <c r="N92" s="3"/>
      <c r="O92" s="3"/>
    </row>
    <row r="93" spans="2:15" x14ac:dyDescent="0.25">
      <c r="G93" s="3"/>
      <c r="H93" s="3"/>
      <c r="I93" s="3"/>
      <c r="J93" s="3"/>
      <c r="K93" s="3"/>
      <c r="L93" s="3"/>
      <c r="M93" s="3"/>
      <c r="N93" s="3"/>
      <c r="O93" s="3"/>
    </row>
    <row r="94" spans="2:15" x14ac:dyDescent="0.25">
      <c r="G94" s="3"/>
      <c r="H94" s="3"/>
      <c r="I94" s="3"/>
      <c r="J94" s="3"/>
      <c r="K94" s="3"/>
      <c r="L94" s="3"/>
      <c r="M94" s="3"/>
      <c r="N94" s="3"/>
      <c r="O94" s="3"/>
    </row>
    <row r="95" spans="2:15" x14ac:dyDescent="0.25">
      <c r="G95" s="3"/>
      <c r="H95" s="3"/>
      <c r="I95" s="3"/>
      <c r="J95" s="3"/>
      <c r="K95" s="3"/>
      <c r="L95" s="3"/>
      <c r="M95" s="3"/>
      <c r="N95" s="3"/>
      <c r="O95" s="3"/>
    </row>
    <row r="96" spans="2:15" x14ac:dyDescent="0.25">
      <c r="G96" s="3"/>
      <c r="H96" s="3"/>
      <c r="I96" s="3"/>
      <c r="J96" s="3"/>
      <c r="K96" s="3"/>
      <c r="L96" s="3"/>
      <c r="M96" s="3"/>
      <c r="N96" s="3"/>
      <c r="O96" s="3"/>
    </row>
    <row r="97" spans="7:15" x14ac:dyDescent="0.25">
      <c r="G97" s="3"/>
      <c r="H97" s="3"/>
      <c r="I97" s="3"/>
      <c r="J97" s="3"/>
      <c r="K97" s="3"/>
      <c r="L97" s="3"/>
      <c r="M97" s="3"/>
      <c r="N97" s="3"/>
      <c r="O97" s="3"/>
    </row>
    <row r="98" spans="7:15" x14ac:dyDescent="0.25">
      <c r="G98" s="3"/>
      <c r="H98" s="3"/>
      <c r="I98" s="40"/>
      <c r="J98" s="3"/>
      <c r="K98" s="3"/>
      <c r="L98" s="3"/>
      <c r="M98" s="3"/>
      <c r="N98" s="3"/>
      <c r="O98" s="3"/>
    </row>
    <row r="99" spans="7:15" x14ac:dyDescent="0.25">
      <c r="G99" s="3"/>
      <c r="H99" s="3"/>
      <c r="I99" s="3"/>
      <c r="J99" s="3"/>
      <c r="K99" s="3"/>
      <c r="L99" s="3"/>
      <c r="M99" s="3"/>
      <c r="N99" s="3"/>
      <c r="O99" s="3"/>
    </row>
    <row r="100" spans="7:15" x14ac:dyDescent="0.25">
      <c r="G100" s="3"/>
      <c r="H100" s="3"/>
      <c r="I100" s="3"/>
      <c r="J100" s="3"/>
      <c r="K100" s="3"/>
      <c r="L100" s="3"/>
      <c r="M100" s="3"/>
      <c r="N100" s="3"/>
      <c r="O100" s="3"/>
    </row>
    <row r="101" spans="7:15" x14ac:dyDescent="0.25">
      <c r="G101" s="3"/>
      <c r="H101" s="3"/>
      <c r="I101" s="3"/>
      <c r="J101" s="3"/>
      <c r="K101" s="3"/>
      <c r="L101" s="3"/>
      <c r="M101" s="3"/>
      <c r="N101" s="3"/>
      <c r="O101" s="3"/>
    </row>
    <row r="102" spans="7:15" x14ac:dyDescent="0.25">
      <c r="G102" s="3"/>
      <c r="H102" s="3"/>
      <c r="I102" s="3"/>
      <c r="J102" s="3"/>
      <c r="K102" s="3"/>
      <c r="L102" s="3"/>
      <c r="M102" s="3"/>
      <c r="N102" s="3"/>
      <c r="O102" s="3"/>
    </row>
    <row r="103" spans="7:15" x14ac:dyDescent="0.25">
      <c r="G103" s="3"/>
      <c r="H103" s="3"/>
      <c r="I103" s="3"/>
      <c r="J103" s="3"/>
      <c r="K103" s="3"/>
      <c r="L103" s="3"/>
      <c r="M103" s="3"/>
      <c r="N103" s="3"/>
      <c r="O103" s="3"/>
    </row>
    <row r="104" spans="7:15" x14ac:dyDescent="0.25">
      <c r="G104" s="3"/>
      <c r="H104" s="3"/>
      <c r="I104" s="3"/>
      <c r="J104" s="3"/>
      <c r="K104" s="3"/>
      <c r="L104" s="3"/>
      <c r="M104" s="3"/>
      <c r="N104" s="3"/>
      <c r="O104" s="3"/>
    </row>
    <row r="105" spans="7:15" x14ac:dyDescent="0.25">
      <c r="G105" s="3"/>
      <c r="H105" s="3"/>
      <c r="I105" s="3"/>
      <c r="J105" s="3"/>
      <c r="K105" s="3"/>
      <c r="L105" s="3"/>
      <c r="M105" s="3"/>
      <c r="N105" s="3"/>
      <c r="O105" s="3"/>
    </row>
    <row r="106" spans="7:15" x14ac:dyDescent="0.25">
      <c r="G106" s="3"/>
      <c r="H106" s="3"/>
      <c r="I106" s="3"/>
      <c r="J106" s="3"/>
      <c r="K106" s="3"/>
      <c r="L106" s="3"/>
      <c r="M106" s="3"/>
      <c r="N106" s="3"/>
      <c r="O106" s="3"/>
    </row>
    <row r="107" spans="7:15" x14ac:dyDescent="0.25">
      <c r="G107" s="3"/>
      <c r="H107" s="3"/>
      <c r="I107" s="3"/>
      <c r="J107" s="3"/>
      <c r="K107" s="3"/>
      <c r="L107" s="3"/>
      <c r="M107" s="3"/>
      <c r="N107" s="3"/>
      <c r="O107" s="3"/>
    </row>
    <row r="108" spans="7:15" x14ac:dyDescent="0.25">
      <c r="G108" s="3"/>
      <c r="H108" s="3"/>
      <c r="I108" s="3"/>
      <c r="J108" s="3"/>
      <c r="K108" s="3"/>
      <c r="L108" s="3"/>
      <c r="M108" s="3"/>
      <c r="N108" s="3"/>
      <c r="O108" s="3"/>
    </row>
    <row r="109" spans="7:15" x14ac:dyDescent="0.25">
      <c r="G109" s="3"/>
      <c r="H109" s="3"/>
      <c r="I109" s="3"/>
      <c r="J109" s="3"/>
      <c r="K109" s="3"/>
      <c r="L109" s="3"/>
      <c r="M109" s="3"/>
      <c r="N109" s="3"/>
      <c r="O109" s="3"/>
    </row>
    <row r="110" spans="7:15" x14ac:dyDescent="0.25">
      <c r="G110" s="3"/>
      <c r="H110" s="3"/>
      <c r="I110" s="3"/>
      <c r="J110" s="3"/>
      <c r="K110" s="3"/>
      <c r="L110" s="3"/>
      <c r="M110" s="3"/>
      <c r="N110" s="3"/>
      <c r="O110" s="3"/>
    </row>
    <row r="111" spans="7:15" x14ac:dyDescent="0.25">
      <c r="G111" s="3"/>
      <c r="H111" s="3"/>
      <c r="I111" s="3"/>
      <c r="J111" s="3"/>
      <c r="K111" s="3"/>
      <c r="L111" s="3"/>
      <c r="M111" s="3"/>
      <c r="N111" s="3"/>
      <c r="O111" s="3"/>
    </row>
    <row r="112" spans="7:15" x14ac:dyDescent="0.25">
      <c r="G112" s="3"/>
      <c r="H112" s="3"/>
      <c r="I112" s="3"/>
      <c r="J112" s="3"/>
      <c r="K112" s="3"/>
      <c r="L112" s="3"/>
      <c r="M112" s="3"/>
      <c r="N112" s="3"/>
      <c r="O112" s="3"/>
    </row>
    <row r="113" spans="7:15" x14ac:dyDescent="0.25">
      <c r="G113" s="3"/>
      <c r="H113" s="3"/>
      <c r="I113" s="3"/>
      <c r="J113" s="3"/>
      <c r="K113" s="3"/>
      <c r="L113" s="3"/>
      <c r="M113" s="3"/>
      <c r="N113" s="3"/>
      <c r="O113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A1091-DA95-4C1F-B95C-D620D4785CE6}">
  <dimension ref="B2:E26"/>
  <sheetViews>
    <sheetView workbookViewId="0">
      <selection activeCell="E4" sqref="E4"/>
    </sheetView>
  </sheetViews>
  <sheetFormatPr defaultRowHeight="15" x14ac:dyDescent="0.25"/>
  <sheetData>
    <row r="2" spans="2:5" x14ac:dyDescent="0.25">
      <c r="B2" t="s">
        <v>27</v>
      </c>
      <c r="C2" t="s">
        <v>63</v>
      </c>
      <c r="D2" t="s">
        <v>64</v>
      </c>
    </row>
    <row r="3" spans="2:5" x14ac:dyDescent="0.25">
      <c r="B3">
        <v>0</v>
      </c>
      <c r="C3">
        <v>9</v>
      </c>
      <c r="D3">
        <v>9</v>
      </c>
      <c r="E3">
        <f>FACT(C3+D3)/(FACT(C3-1)*FACT(D3-1))*B3^(C3-1)*(1-B3)^(D3-1)</f>
        <v>0</v>
      </c>
    </row>
    <row r="4" spans="2:5" x14ac:dyDescent="0.25">
      <c r="B4">
        <f>0.05+B3</f>
        <v>0.05</v>
      </c>
      <c r="C4">
        <f>C3</f>
        <v>9</v>
      </c>
      <c r="D4">
        <f>D3</f>
        <v>9</v>
      </c>
      <c r="E4">
        <f t="shared" ref="E4:E23" si="0">FACT(C4+D4)/(FACT(C4-1)*FACT(D4-1))*B4^(C4-1)*(1-B4)^(D4-1)</f>
        <v>1.0205842230121929E-4</v>
      </c>
    </row>
    <row r="5" spans="2:5" x14ac:dyDescent="0.25">
      <c r="B5">
        <f t="shared" ref="B5:B23" si="1">0.05+B4</f>
        <v>0.1</v>
      </c>
      <c r="C5">
        <f t="shared" ref="C5:C23" si="2">C4</f>
        <v>9</v>
      </c>
      <c r="D5">
        <f t="shared" ref="D5:D23" si="3">D4</f>
        <v>9</v>
      </c>
      <c r="E5">
        <f t="shared" si="0"/>
        <v>1.6952745757662022E-2</v>
      </c>
    </row>
    <row r="6" spans="2:5" x14ac:dyDescent="0.25">
      <c r="B6">
        <f t="shared" si="1"/>
        <v>0.15000000000000002</v>
      </c>
      <c r="C6">
        <f t="shared" si="2"/>
        <v>9</v>
      </c>
      <c r="D6">
        <f t="shared" si="3"/>
        <v>9</v>
      </c>
      <c r="E6">
        <f t="shared" si="0"/>
        <v>0.27503087565009271</v>
      </c>
    </row>
    <row r="7" spans="2:5" x14ac:dyDescent="0.25">
      <c r="B7">
        <f t="shared" si="1"/>
        <v>0.2</v>
      </c>
      <c r="C7">
        <f t="shared" si="2"/>
        <v>9</v>
      </c>
      <c r="D7">
        <f t="shared" si="3"/>
        <v>9</v>
      </c>
      <c r="E7">
        <f t="shared" si="0"/>
        <v>1.6914526104453149</v>
      </c>
    </row>
    <row r="8" spans="2:5" x14ac:dyDescent="0.25">
      <c r="B8">
        <f t="shared" si="1"/>
        <v>0.25</v>
      </c>
      <c r="C8">
        <f t="shared" si="2"/>
        <v>9</v>
      </c>
      <c r="D8">
        <f t="shared" si="3"/>
        <v>9</v>
      </c>
      <c r="E8">
        <f t="shared" si="0"/>
        <v>6.016032169573009</v>
      </c>
    </row>
    <row r="9" spans="2:5" x14ac:dyDescent="0.25">
      <c r="B9">
        <f t="shared" si="1"/>
        <v>0.3</v>
      </c>
      <c r="C9">
        <f t="shared" si="2"/>
        <v>9</v>
      </c>
      <c r="D9">
        <f t="shared" si="3"/>
        <v>9</v>
      </c>
      <c r="E9">
        <f t="shared" si="0"/>
        <v>14.89547411926773</v>
      </c>
    </row>
    <row r="10" spans="2:5" x14ac:dyDescent="0.25">
      <c r="B10">
        <f t="shared" si="1"/>
        <v>0.35</v>
      </c>
      <c r="C10">
        <f t="shared" si="2"/>
        <v>9</v>
      </c>
      <c r="D10">
        <f t="shared" si="3"/>
        <v>9</v>
      </c>
      <c r="E10">
        <f t="shared" si="0"/>
        <v>28.258635090706537</v>
      </c>
    </row>
    <row r="11" spans="2:5" x14ac:dyDescent="0.25">
      <c r="B11">
        <f t="shared" si="1"/>
        <v>0.39999999999999997</v>
      </c>
      <c r="C11">
        <f t="shared" si="2"/>
        <v>9</v>
      </c>
      <c r="D11">
        <f t="shared" si="3"/>
        <v>9</v>
      </c>
      <c r="E11">
        <f t="shared" si="0"/>
        <v>43.350080379420689</v>
      </c>
    </row>
    <row r="12" spans="2:5" x14ac:dyDescent="0.25">
      <c r="B12">
        <f t="shared" si="1"/>
        <v>0.44999999999999996</v>
      </c>
      <c r="C12">
        <f t="shared" si="2"/>
        <v>9</v>
      </c>
      <c r="D12">
        <f t="shared" si="3"/>
        <v>9</v>
      </c>
      <c r="E12">
        <f t="shared" si="0"/>
        <v>55.450006263579127</v>
      </c>
    </row>
    <row r="13" spans="2:5" x14ac:dyDescent="0.25">
      <c r="B13">
        <f t="shared" si="1"/>
        <v>0.49999999999999994</v>
      </c>
      <c r="C13">
        <f t="shared" si="2"/>
        <v>9</v>
      </c>
      <c r="D13">
        <f t="shared" si="3"/>
        <v>9</v>
      </c>
      <c r="E13">
        <f t="shared" si="0"/>
        <v>60.092468261718693</v>
      </c>
    </row>
    <row r="14" spans="2:5" x14ac:dyDescent="0.25">
      <c r="B14">
        <f t="shared" si="1"/>
        <v>0.54999999999999993</v>
      </c>
      <c r="C14">
        <f t="shared" si="2"/>
        <v>9</v>
      </c>
      <c r="D14">
        <f t="shared" si="3"/>
        <v>9</v>
      </c>
      <c r="E14">
        <f t="shared" si="0"/>
        <v>55.450006263579183</v>
      </c>
    </row>
    <row r="15" spans="2:5" x14ac:dyDescent="0.25">
      <c r="B15">
        <f t="shared" si="1"/>
        <v>0.6</v>
      </c>
      <c r="C15">
        <f t="shared" si="2"/>
        <v>9</v>
      </c>
      <c r="D15">
        <f t="shared" si="3"/>
        <v>9</v>
      </c>
      <c r="E15">
        <f t="shared" si="0"/>
        <v>43.350080379420696</v>
      </c>
    </row>
    <row r="16" spans="2:5" x14ac:dyDescent="0.25">
      <c r="B16">
        <f t="shared" si="1"/>
        <v>0.65</v>
      </c>
      <c r="C16">
        <f t="shared" si="2"/>
        <v>9</v>
      </c>
      <c r="D16">
        <f t="shared" si="3"/>
        <v>9</v>
      </c>
      <c r="E16">
        <f t="shared" si="0"/>
        <v>28.258635090706537</v>
      </c>
    </row>
    <row r="17" spans="2:5" x14ac:dyDescent="0.25">
      <c r="B17">
        <f t="shared" si="1"/>
        <v>0.70000000000000007</v>
      </c>
      <c r="C17">
        <f t="shared" si="2"/>
        <v>9</v>
      </c>
      <c r="D17">
        <f t="shared" si="3"/>
        <v>9</v>
      </c>
      <c r="E17">
        <f t="shared" si="0"/>
        <v>14.895474119267726</v>
      </c>
    </row>
    <row r="18" spans="2:5" x14ac:dyDescent="0.25">
      <c r="B18">
        <f t="shared" si="1"/>
        <v>0.75000000000000011</v>
      </c>
      <c r="C18">
        <f t="shared" si="2"/>
        <v>9</v>
      </c>
      <c r="D18">
        <f t="shared" si="3"/>
        <v>9</v>
      </c>
      <c r="E18">
        <f t="shared" si="0"/>
        <v>6.0160321695729957</v>
      </c>
    </row>
    <row r="19" spans="2:5" x14ac:dyDescent="0.25">
      <c r="B19">
        <f t="shared" si="1"/>
        <v>0.80000000000000016</v>
      </c>
      <c r="C19">
        <f t="shared" si="2"/>
        <v>9</v>
      </c>
      <c r="D19">
        <f t="shared" si="3"/>
        <v>9</v>
      </c>
      <c r="E19">
        <f t="shared" si="0"/>
        <v>1.6914526104453043</v>
      </c>
    </row>
    <row r="20" spans="2:5" x14ac:dyDescent="0.25">
      <c r="B20">
        <f t="shared" si="1"/>
        <v>0.8500000000000002</v>
      </c>
      <c r="C20">
        <f t="shared" si="2"/>
        <v>9</v>
      </c>
      <c r="D20">
        <f t="shared" si="3"/>
        <v>9</v>
      </c>
      <c r="E20">
        <f t="shared" si="0"/>
        <v>0.2750308756500901</v>
      </c>
    </row>
    <row r="21" spans="2:5" x14ac:dyDescent="0.25">
      <c r="B21">
        <f t="shared" si="1"/>
        <v>0.90000000000000024</v>
      </c>
      <c r="C21">
        <f t="shared" si="2"/>
        <v>9</v>
      </c>
      <c r="D21">
        <f t="shared" si="3"/>
        <v>9</v>
      </c>
      <c r="E21">
        <f t="shared" si="0"/>
        <v>1.6952745757661699E-2</v>
      </c>
    </row>
    <row r="22" spans="2:5" x14ac:dyDescent="0.25">
      <c r="B22">
        <f t="shared" si="1"/>
        <v>0.95000000000000029</v>
      </c>
      <c r="C22">
        <f t="shared" si="2"/>
        <v>9</v>
      </c>
      <c r="D22">
        <f t="shared" si="3"/>
        <v>9</v>
      </c>
      <c r="E22">
        <f t="shared" si="0"/>
        <v>1.0205842230121471E-4</v>
      </c>
    </row>
    <row r="23" spans="2:5" x14ac:dyDescent="0.25">
      <c r="B23">
        <f t="shared" si="1"/>
        <v>1.0000000000000002</v>
      </c>
      <c r="C23">
        <f t="shared" si="2"/>
        <v>9</v>
      </c>
      <c r="D23">
        <f t="shared" si="3"/>
        <v>9</v>
      </c>
      <c r="E23">
        <f t="shared" si="0"/>
        <v>2.3271360673367171E-119</v>
      </c>
    </row>
    <row r="25" spans="2:5" x14ac:dyDescent="0.25">
      <c r="C25">
        <f>C3/(C3+D3)</f>
        <v>0.5</v>
      </c>
      <c r="D25">
        <v>0</v>
      </c>
    </row>
    <row r="26" spans="2:5" x14ac:dyDescent="0.25">
      <c r="C26">
        <f>C25</f>
        <v>0.5</v>
      </c>
      <c r="D26">
        <f>MAX(E4:E22)</f>
        <v>60.092468261718693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B679A-9BA5-4FCB-B3B4-322FA52E4F15}">
  <dimension ref="A1:L26"/>
  <sheetViews>
    <sheetView workbookViewId="0">
      <selection activeCell="D3" sqref="D3"/>
    </sheetView>
  </sheetViews>
  <sheetFormatPr defaultRowHeight="15" x14ac:dyDescent="0.25"/>
  <cols>
    <col min="1" max="16384" width="8.7265625" style="88"/>
  </cols>
  <sheetData>
    <row r="1" spans="1:12" x14ac:dyDescent="0.25">
      <c r="C1" s="88" t="s">
        <v>95</v>
      </c>
      <c r="D1" s="88" t="s">
        <v>96</v>
      </c>
      <c r="E1" s="88" t="s">
        <v>97</v>
      </c>
    </row>
    <row r="2" spans="1:12" x14ac:dyDescent="0.25">
      <c r="C2" s="88" t="s">
        <v>92</v>
      </c>
      <c r="D2" s="88" t="s">
        <v>93</v>
      </c>
      <c r="E2" s="88" t="s">
        <v>94</v>
      </c>
      <c r="I2" s="88" t="s">
        <v>27</v>
      </c>
      <c r="J2" s="88" t="s">
        <v>100</v>
      </c>
      <c r="K2" s="88" t="s">
        <v>41</v>
      </c>
    </row>
    <row r="3" spans="1:12" ht="15.6" x14ac:dyDescent="0.3">
      <c r="A3" s="88" t="s">
        <v>101</v>
      </c>
      <c r="B3" s="88" t="s">
        <v>27</v>
      </c>
      <c r="C3" s="90">
        <v>1</v>
      </c>
      <c r="D3" s="90">
        <v>4</v>
      </c>
      <c r="E3" s="90">
        <v>9</v>
      </c>
      <c r="F3" s="88" t="s">
        <v>99</v>
      </c>
      <c r="G3" s="88" t="s">
        <v>98</v>
      </c>
      <c r="I3" s="89">
        <f>C3</f>
        <v>1</v>
      </c>
      <c r="J3" s="89">
        <v>0</v>
      </c>
      <c r="K3" s="89">
        <f>AVERAGE(I3:I5)</f>
        <v>4.666666666666667</v>
      </c>
      <c r="L3" s="89">
        <v>0</v>
      </c>
    </row>
    <row r="4" spans="1:12" x14ac:dyDescent="0.25">
      <c r="A4" s="88">
        <f>(D3-C3)/10</f>
        <v>0.3</v>
      </c>
      <c r="B4" s="88">
        <f>C3</f>
        <v>1</v>
      </c>
      <c r="F4" s="88">
        <f>(B4-$C$3)^2/($D$3-$C$3)/($E$3-$C$3)</f>
        <v>0</v>
      </c>
      <c r="I4" s="89">
        <f>D3</f>
        <v>4</v>
      </c>
      <c r="J4" s="89">
        <f>2/(E3-C3)</f>
        <v>0.25</v>
      </c>
      <c r="K4" s="89">
        <f>K3</f>
        <v>4.666666666666667</v>
      </c>
      <c r="L4" s="89">
        <f>J4</f>
        <v>0.25</v>
      </c>
    </row>
    <row r="5" spans="1:12" x14ac:dyDescent="0.25">
      <c r="A5" s="88">
        <f>(E3-D3)/10</f>
        <v>0.5</v>
      </c>
      <c r="B5" s="88">
        <f>B4+$A$4</f>
        <v>1.3</v>
      </c>
      <c r="F5" s="88">
        <f t="shared" ref="F5:F14" si="0">(B5-$C$3)^2/($D$3-$C$3)/($E$3-$C$3)</f>
        <v>3.7500000000000012E-3</v>
      </c>
      <c r="I5" s="89">
        <f>E3</f>
        <v>9</v>
      </c>
      <c r="J5" s="89">
        <v>0</v>
      </c>
    </row>
    <row r="6" spans="1:12" x14ac:dyDescent="0.25">
      <c r="B6" s="88">
        <f t="shared" ref="B6:B14" si="1">B5+$A$4</f>
        <v>1.6</v>
      </c>
      <c r="F6" s="88">
        <f t="shared" si="0"/>
        <v>1.5000000000000005E-2</v>
      </c>
    </row>
    <row r="7" spans="1:12" x14ac:dyDescent="0.25">
      <c r="B7" s="88">
        <f t="shared" si="1"/>
        <v>1.9000000000000001</v>
      </c>
      <c r="F7" s="88">
        <f t="shared" si="0"/>
        <v>3.3750000000000009E-2</v>
      </c>
    </row>
    <row r="8" spans="1:12" x14ac:dyDescent="0.25">
      <c r="B8" s="88">
        <f t="shared" si="1"/>
        <v>2.2000000000000002</v>
      </c>
      <c r="F8" s="88">
        <f t="shared" si="0"/>
        <v>6.0000000000000019E-2</v>
      </c>
    </row>
    <row r="9" spans="1:12" x14ac:dyDescent="0.25">
      <c r="B9" s="88">
        <f t="shared" si="1"/>
        <v>2.5</v>
      </c>
      <c r="F9" s="88">
        <f t="shared" si="0"/>
        <v>9.375E-2</v>
      </c>
    </row>
    <row r="10" spans="1:12" x14ac:dyDescent="0.25">
      <c r="B10" s="88">
        <f t="shared" si="1"/>
        <v>2.8</v>
      </c>
      <c r="F10" s="88">
        <f t="shared" si="0"/>
        <v>0.13499999999999998</v>
      </c>
    </row>
    <row r="11" spans="1:12" x14ac:dyDescent="0.25">
      <c r="B11" s="88">
        <f t="shared" si="1"/>
        <v>3.0999999999999996</v>
      </c>
      <c r="F11" s="88">
        <f t="shared" si="0"/>
        <v>0.18374999999999994</v>
      </c>
    </row>
    <row r="12" spans="1:12" x14ac:dyDescent="0.25">
      <c r="B12" s="88">
        <f t="shared" si="1"/>
        <v>3.3999999999999995</v>
      </c>
      <c r="F12" s="88">
        <f t="shared" si="0"/>
        <v>0.23999999999999988</v>
      </c>
    </row>
    <row r="13" spans="1:12" x14ac:dyDescent="0.25">
      <c r="B13" s="88">
        <f t="shared" si="1"/>
        <v>3.6999999999999993</v>
      </c>
      <c r="F13" s="88">
        <f t="shared" si="0"/>
        <v>0.30374999999999985</v>
      </c>
    </row>
    <row r="14" spans="1:12" x14ac:dyDescent="0.25">
      <c r="B14" s="88">
        <f t="shared" si="1"/>
        <v>3.9999999999999991</v>
      </c>
      <c r="F14" s="88">
        <f t="shared" si="0"/>
        <v>0.37499999999999978</v>
      </c>
      <c r="G14" s="88">
        <f>1-($E$3-B14)^2/($E$3-$D$3)/($E$3-$C$3)</f>
        <v>0.37499999999999978</v>
      </c>
    </row>
    <row r="15" spans="1:12" x14ac:dyDescent="0.25">
      <c r="B15" s="88">
        <f>B14+$A$5</f>
        <v>4.4999999999999991</v>
      </c>
      <c r="G15" s="88">
        <f t="shared" ref="G15:G24" si="2">1-($E$3-B15)^2/($E$3-$D$3)/($E$3-$C$3)</f>
        <v>0.4937499999999998</v>
      </c>
    </row>
    <row r="16" spans="1:12" x14ac:dyDescent="0.25">
      <c r="B16" s="88">
        <f t="shared" ref="B16:B24" si="3">B15+$A$5</f>
        <v>4.9999999999999991</v>
      </c>
      <c r="G16" s="88">
        <f t="shared" si="2"/>
        <v>0.59999999999999987</v>
      </c>
    </row>
    <row r="17" spans="2:7" x14ac:dyDescent="0.25">
      <c r="B17" s="88">
        <f t="shared" si="3"/>
        <v>5.4999999999999991</v>
      </c>
      <c r="G17" s="88">
        <f t="shared" si="2"/>
        <v>0.69374999999999987</v>
      </c>
    </row>
    <row r="18" spans="2:7" x14ac:dyDescent="0.25">
      <c r="B18" s="88">
        <f t="shared" si="3"/>
        <v>5.9999999999999991</v>
      </c>
      <c r="G18" s="88">
        <f t="shared" si="2"/>
        <v>0.77499999999999991</v>
      </c>
    </row>
    <row r="19" spans="2:7" x14ac:dyDescent="0.25">
      <c r="B19" s="88">
        <f t="shared" si="3"/>
        <v>6.4999999999999991</v>
      </c>
      <c r="G19" s="88">
        <f t="shared" si="2"/>
        <v>0.84374999999999989</v>
      </c>
    </row>
    <row r="20" spans="2:7" x14ac:dyDescent="0.25">
      <c r="B20" s="88">
        <f t="shared" si="3"/>
        <v>6.9999999999999991</v>
      </c>
      <c r="G20" s="88">
        <f t="shared" si="2"/>
        <v>0.89999999999999991</v>
      </c>
    </row>
    <row r="21" spans="2:7" x14ac:dyDescent="0.25">
      <c r="B21" s="88">
        <f t="shared" si="3"/>
        <v>7.4999999999999991</v>
      </c>
      <c r="G21" s="88">
        <f t="shared" si="2"/>
        <v>0.94374999999999998</v>
      </c>
    </row>
    <row r="22" spans="2:7" x14ac:dyDescent="0.25">
      <c r="B22" s="88">
        <f t="shared" si="3"/>
        <v>7.9999999999999991</v>
      </c>
      <c r="G22" s="88">
        <f t="shared" si="2"/>
        <v>0.97499999999999998</v>
      </c>
    </row>
    <row r="23" spans="2:7" x14ac:dyDescent="0.25">
      <c r="B23" s="88">
        <f t="shared" si="3"/>
        <v>8.5</v>
      </c>
      <c r="G23" s="88">
        <f t="shared" si="2"/>
        <v>0.99375000000000002</v>
      </c>
    </row>
    <row r="24" spans="2:7" x14ac:dyDescent="0.25">
      <c r="B24" s="88">
        <f t="shared" si="3"/>
        <v>9</v>
      </c>
      <c r="G24" s="88">
        <f t="shared" si="2"/>
        <v>1</v>
      </c>
    </row>
    <row r="25" spans="2:7" x14ac:dyDescent="0.25">
      <c r="D25" s="88">
        <f>D3/(D3+E3)</f>
        <v>0.30769230769230771</v>
      </c>
      <c r="E25" s="88">
        <v>0</v>
      </c>
    </row>
    <row r="26" spans="2:7" x14ac:dyDescent="0.25">
      <c r="D26" s="88">
        <f>D25</f>
        <v>0.30769230769230771</v>
      </c>
      <c r="E26" s="88">
        <f>MAX(F4:F22)</f>
        <v>0.37499999999999978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98177-BEEB-4319-BEF9-90C8BB5B291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BA-1</vt:lpstr>
      <vt:lpstr>Beta</vt:lpstr>
      <vt:lpstr>Triangular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Harper</dc:creator>
  <cp:lastModifiedBy>Michael Harper</cp:lastModifiedBy>
  <dcterms:created xsi:type="dcterms:W3CDTF">2016-09-15T18:28:51Z</dcterms:created>
  <dcterms:modified xsi:type="dcterms:W3CDTF">2019-02-18T07:31:17Z</dcterms:modified>
</cp:coreProperties>
</file>