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Documents\_A2-Courses\_G-DA-6640-Spring-2019\Topic2-DA-Optimization-2019\Topic6-2019-DEA\"/>
    </mc:Choice>
  </mc:AlternateContent>
  <xr:revisionPtr revIDLastSave="0" documentId="13_ncr:1_{5D11CE60-118D-4F93-AD8B-EEDDE4B98B46}" xr6:coauthVersionLast="43" xr6:coauthVersionMax="43" xr10:uidLastSave="{00000000-0000-0000-0000-000000000000}"/>
  <bookViews>
    <workbookView xWindow="22932" yWindow="-108" windowWidth="23256" windowHeight="12576" xr2:uid="{4373460C-F310-4F99-933C-2589C24F1910}"/>
  </bookViews>
  <sheets>
    <sheet name="DEA-Example" sheetId="22" r:id="rId1"/>
    <sheet name="DEA-1-2-x" sheetId="28" r:id="rId2"/>
    <sheet name="DEA-1-2" sheetId="34" r:id="rId3"/>
    <sheet name="DEA-1-2-M" sheetId="29" r:id="rId4"/>
    <sheet name="Sensitivity Report 1" sheetId="39" r:id="rId5"/>
    <sheet name="DEA-1-2-M-C" sheetId="38" r:id="rId6"/>
    <sheet name="DEA-2-3" sheetId="31" r:id="rId7"/>
    <sheet name="DEA-2-3-M1" sheetId="20" r:id="rId8"/>
    <sheet name="Sensitivity Report 2" sheetId="42" r:id="rId9"/>
    <sheet name="DEA-2-3-M1-C" sheetId="41" r:id="rId10"/>
    <sheet name="DEA-2-3-M2" sheetId="33" r:id="rId11"/>
    <sheet name="DEA-Examples" sheetId="13" r:id="rId12"/>
  </sheets>
  <definedNames>
    <definedName name="solver_adj" localSheetId="2" hidden="1">'DEA-1-2'!$C$27:$E$27</definedName>
    <definedName name="solver_adj" localSheetId="3" hidden="1">'DEA-1-2-M'!$C$29:$E$29</definedName>
    <definedName name="solver_adj" localSheetId="5" hidden="1">'DEA-1-2-M-C'!$C$29:$E$29</definedName>
    <definedName name="solver_adj" localSheetId="6" hidden="1">'DEA-2-3'!$C$28:$G$28</definedName>
    <definedName name="solver_adj" localSheetId="7" hidden="1">'DEA-2-3-M1'!$C$28:$G$28</definedName>
    <definedName name="solver_adj" localSheetId="9" hidden="1">'DEA-2-3-M1-C'!$C$28:$G$28</definedName>
    <definedName name="solver_adj" localSheetId="10" hidden="1">'DEA-2-3-M2'!$C$29:$G$29</definedName>
    <definedName name="solver_adj" localSheetId="0" hidden="1">'DEA-Example'!#REF!</definedName>
    <definedName name="solver_cvg" localSheetId="2" hidden="1">0.0001</definedName>
    <definedName name="solver_cvg" localSheetId="3" hidden="1">0.0001</definedName>
    <definedName name="solver_cvg" localSheetId="5" hidden="1">0.0001</definedName>
    <definedName name="solver_cvg" localSheetId="1" hidden="1">0.0001</definedName>
    <definedName name="solver_cvg" localSheetId="6" hidden="1">0.0001</definedName>
    <definedName name="solver_cvg" localSheetId="7" hidden="1">0.0001</definedName>
    <definedName name="solver_cvg" localSheetId="9" hidden="1">0.0001</definedName>
    <definedName name="solver_cvg" localSheetId="10" hidden="1">0.0001</definedName>
    <definedName name="solver_cvg" localSheetId="0" hidden="1">0.0001</definedName>
    <definedName name="solver_drv" localSheetId="2" hidden="1">1</definedName>
    <definedName name="solver_drv" localSheetId="3" hidden="1">1</definedName>
    <definedName name="solver_drv" localSheetId="5" hidden="1">1</definedName>
    <definedName name="solver_drv" localSheetId="1" hidden="1">1</definedName>
    <definedName name="solver_drv" localSheetId="6" hidden="1">1</definedName>
    <definedName name="solver_drv" localSheetId="7" hidden="1">1</definedName>
    <definedName name="solver_drv" localSheetId="9" hidden="1">1</definedName>
    <definedName name="solver_drv" localSheetId="10" hidden="1">1</definedName>
    <definedName name="solver_drv" localSheetId="0" hidden="1">1</definedName>
    <definedName name="solver_eng" localSheetId="2" hidden="1">2</definedName>
    <definedName name="solver_eng" localSheetId="3" hidden="1">2</definedName>
    <definedName name="solver_eng" localSheetId="5" hidden="1">2</definedName>
    <definedName name="solver_eng" localSheetId="1" hidden="1">2</definedName>
    <definedName name="solver_eng" localSheetId="6" hidden="1">2</definedName>
    <definedName name="solver_eng" localSheetId="7" hidden="1">2</definedName>
    <definedName name="solver_eng" localSheetId="9" hidden="1">2</definedName>
    <definedName name="solver_eng" localSheetId="10" hidden="1">2</definedName>
    <definedName name="solver_eng" localSheetId="0" hidden="1">2</definedName>
    <definedName name="solver_est" localSheetId="2" hidden="1">1</definedName>
    <definedName name="solver_est" localSheetId="3" hidden="1">1</definedName>
    <definedName name="solver_est" localSheetId="5" hidden="1">1</definedName>
    <definedName name="solver_est" localSheetId="1" hidden="1">1</definedName>
    <definedName name="solver_est" localSheetId="6" hidden="1">1</definedName>
    <definedName name="solver_est" localSheetId="7" hidden="1">1</definedName>
    <definedName name="solver_est" localSheetId="9" hidden="1">1</definedName>
    <definedName name="solver_est" localSheetId="10" hidden="1">1</definedName>
    <definedName name="solver_est" localSheetId="0" hidden="1">1</definedName>
    <definedName name="solver_itr" localSheetId="2" hidden="1">2147483647</definedName>
    <definedName name="solver_itr" localSheetId="3" hidden="1">2147483647</definedName>
    <definedName name="solver_itr" localSheetId="5" hidden="1">2147483647</definedName>
    <definedName name="solver_itr" localSheetId="1" hidden="1">2147483647</definedName>
    <definedName name="solver_itr" localSheetId="6" hidden="1">2147483647</definedName>
    <definedName name="solver_itr" localSheetId="7" hidden="1">2147483647</definedName>
    <definedName name="solver_itr" localSheetId="9" hidden="1">2147483647</definedName>
    <definedName name="solver_itr" localSheetId="10" hidden="1">2147483647</definedName>
    <definedName name="solver_itr" localSheetId="0" hidden="1">2147483647</definedName>
    <definedName name="solver_lhs1" localSheetId="2" hidden="1">'DEA-1-2'!$G$13</definedName>
    <definedName name="solver_lhs1" localSheetId="3" hidden="1">'DEA-1-2-M'!$C$26</definedName>
    <definedName name="solver_lhs1" localSheetId="5" hidden="1">'DEA-1-2-M-C'!$C$26</definedName>
    <definedName name="solver_lhs1" localSheetId="1" hidden="1">'DEA-1-2-x'!#REF!</definedName>
    <definedName name="solver_lhs1" localSheetId="6" hidden="1">'DEA-2-3'!$C$25</definedName>
    <definedName name="solver_lhs1" localSheetId="7" hidden="1">'DEA-2-3-M1'!$C$25</definedName>
    <definedName name="solver_lhs1" localSheetId="9" hidden="1">'DEA-2-3-M1-C'!$C$25</definedName>
    <definedName name="solver_lhs1" localSheetId="10" hidden="1">'DEA-2-3-M2'!$C$26</definedName>
    <definedName name="solver_lhs1" localSheetId="0" hidden="1">'DEA-Example'!#REF!</definedName>
    <definedName name="solver_lhs2" localSheetId="2" hidden="1">'DEA-1-2'!$H$11:$H$22</definedName>
    <definedName name="solver_lhs2" localSheetId="3" hidden="1">'DEA-1-2-M'!$H$11:$H$22</definedName>
    <definedName name="solver_lhs2" localSheetId="5" hidden="1">'DEA-1-2-M-C'!$H$11:$H$22</definedName>
    <definedName name="solver_lhs2" localSheetId="1" hidden="1">'DEA-1-2-x'!#REF!</definedName>
    <definedName name="solver_lhs2" localSheetId="6" hidden="1">'DEA-2-3'!$J$10:$J$21</definedName>
    <definedName name="solver_lhs2" localSheetId="7" hidden="1">'DEA-2-3-M1'!$J$10:$J$21</definedName>
    <definedName name="solver_lhs2" localSheetId="9" hidden="1">'DEA-2-3-M1-C'!$J$10:$J$21</definedName>
    <definedName name="solver_lhs2" localSheetId="10" hidden="1">'DEA-2-3-M2'!$J$11:$J$22</definedName>
    <definedName name="solver_lhs2" localSheetId="0" hidden="1">'DEA-Example'!#REF!</definedName>
    <definedName name="solver_mip" localSheetId="2" hidden="1">2147483647</definedName>
    <definedName name="solver_mip" localSheetId="3" hidden="1">2147483647</definedName>
    <definedName name="solver_mip" localSheetId="5" hidden="1">2147483647</definedName>
    <definedName name="solver_mip" localSheetId="1" hidden="1">2147483647</definedName>
    <definedName name="solver_mip" localSheetId="6" hidden="1">2147483647</definedName>
    <definedName name="solver_mip" localSheetId="7" hidden="1">2147483647</definedName>
    <definedName name="solver_mip" localSheetId="9" hidden="1">2147483647</definedName>
    <definedName name="solver_mip" localSheetId="10" hidden="1">2147483647</definedName>
    <definedName name="solver_mip" localSheetId="0" hidden="1">2147483647</definedName>
    <definedName name="solver_mni" localSheetId="2" hidden="1">30</definedName>
    <definedName name="solver_mni" localSheetId="3" hidden="1">30</definedName>
    <definedName name="solver_mni" localSheetId="5" hidden="1">30</definedName>
    <definedName name="solver_mni" localSheetId="1" hidden="1">30</definedName>
    <definedName name="solver_mni" localSheetId="6" hidden="1">30</definedName>
    <definedName name="solver_mni" localSheetId="7" hidden="1">30</definedName>
    <definedName name="solver_mni" localSheetId="9" hidden="1">30</definedName>
    <definedName name="solver_mni" localSheetId="10" hidden="1">30</definedName>
    <definedName name="solver_mni" localSheetId="0" hidden="1">30</definedName>
    <definedName name="solver_mrt" localSheetId="2" hidden="1">0.075</definedName>
    <definedName name="solver_mrt" localSheetId="3" hidden="1">0.075</definedName>
    <definedName name="solver_mrt" localSheetId="5" hidden="1">0.075</definedName>
    <definedName name="solver_mrt" localSheetId="1" hidden="1">0.075</definedName>
    <definedName name="solver_mrt" localSheetId="6" hidden="1">0.075</definedName>
    <definedName name="solver_mrt" localSheetId="7" hidden="1">0.075</definedName>
    <definedName name="solver_mrt" localSheetId="9" hidden="1">0.075</definedName>
    <definedName name="solver_mrt" localSheetId="10" hidden="1">0.075</definedName>
    <definedName name="solver_mrt" localSheetId="0" hidden="1">0.075</definedName>
    <definedName name="solver_msl" localSheetId="2" hidden="1">2</definedName>
    <definedName name="solver_msl" localSheetId="3" hidden="1">2</definedName>
    <definedName name="solver_msl" localSheetId="5" hidden="1">2</definedName>
    <definedName name="solver_msl" localSheetId="1" hidden="1">2</definedName>
    <definedName name="solver_msl" localSheetId="6" hidden="1">2</definedName>
    <definedName name="solver_msl" localSheetId="7" hidden="1">2</definedName>
    <definedName name="solver_msl" localSheetId="9" hidden="1">2</definedName>
    <definedName name="solver_msl" localSheetId="10" hidden="1">2</definedName>
    <definedName name="solver_msl" localSheetId="0" hidden="1">2</definedName>
    <definedName name="solver_neg" localSheetId="2" hidden="1">1</definedName>
    <definedName name="solver_neg" localSheetId="3" hidden="1">1</definedName>
    <definedName name="solver_neg" localSheetId="5" hidden="1">1</definedName>
    <definedName name="solver_neg" localSheetId="1" hidden="1">1</definedName>
    <definedName name="solver_neg" localSheetId="6" hidden="1">1</definedName>
    <definedName name="solver_neg" localSheetId="7" hidden="1">1</definedName>
    <definedName name="solver_neg" localSheetId="9" hidden="1">1</definedName>
    <definedName name="solver_neg" localSheetId="10" hidden="1">1</definedName>
    <definedName name="solver_neg" localSheetId="0" hidden="1">1</definedName>
    <definedName name="solver_nod" localSheetId="2" hidden="1">2147483647</definedName>
    <definedName name="solver_nod" localSheetId="3" hidden="1">2147483647</definedName>
    <definedName name="solver_nod" localSheetId="5" hidden="1">2147483647</definedName>
    <definedName name="solver_nod" localSheetId="1" hidden="1">2147483647</definedName>
    <definedName name="solver_nod" localSheetId="6" hidden="1">2147483647</definedName>
    <definedName name="solver_nod" localSheetId="7" hidden="1">2147483647</definedName>
    <definedName name="solver_nod" localSheetId="9" hidden="1">2147483647</definedName>
    <definedName name="solver_nod" localSheetId="10" hidden="1">2147483647</definedName>
    <definedName name="solver_nod" localSheetId="0" hidden="1">2147483647</definedName>
    <definedName name="solver_num" localSheetId="2" hidden="1">2</definedName>
    <definedName name="solver_num" localSheetId="3" hidden="1">2</definedName>
    <definedName name="solver_num" localSheetId="5" hidden="1">2</definedName>
    <definedName name="solver_num" localSheetId="1" hidden="1">0</definedName>
    <definedName name="solver_num" localSheetId="6" hidden="1">2</definedName>
    <definedName name="solver_num" localSheetId="7" hidden="1">2</definedName>
    <definedName name="solver_num" localSheetId="9" hidden="1">2</definedName>
    <definedName name="solver_num" localSheetId="10" hidden="1">2</definedName>
    <definedName name="solver_num" localSheetId="0" hidden="1">2</definedName>
    <definedName name="solver_nwt" localSheetId="2" hidden="1">1</definedName>
    <definedName name="solver_nwt" localSheetId="3" hidden="1">1</definedName>
    <definedName name="solver_nwt" localSheetId="5" hidden="1">1</definedName>
    <definedName name="solver_nwt" localSheetId="1" hidden="1">1</definedName>
    <definedName name="solver_nwt" localSheetId="6" hidden="1">1</definedName>
    <definedName name="solver_nwt" localSheetId="7" hidden="1">1</definedName>
    <definedName name="solver_nwt" localSheetId="9" hidden="1">1</definedName>
    <definedName name="solver_nwt" localSheetId="10" hidden="1">1</definedName>
    <definedName name="solver_nwt" localSheetId="0" hidden="1">1</definedName>
    <definedName name="solver_opt" localSheetId="2" hidden="1">'DEA-1-2'!$F$13</definedName>
    <definedName name="solver_opt" localSheetId="3" hidden="1">'DEA-1-2-M'!$C$25</definedName>
    <definedName name="solver_opt" localSheetId="5" hidden="1">'DEA-1-2-M-C'!$C$25</definedName>
    <definedName name="solver_opt" localSheetId="6" hidden="1">'DEA-2-3'!$C$24</definedName>
    <definedName name="solver_opt" localSheetId="7" hidden="1">'DEA-2-3-M1'!$C$24</definedName>
    <definedName name="solver_opt" localSheetId="9" hidden="1">'DEA-2-3-M1-C'!$C$24</definedName>
    <definedName name="solver_opt" localSheetId="10" hidden="1">'DEA-2-3-M2'!$C$25</definedName>
    <definedName name="solver_opt" localSheetId="0" hidden="1">'DEA-Example'!#REF!</definedName>
    <definedName name="solver_pre" localSheetId="2" hidden="1">0.000001</definedName>
    <definedName name="solver_pre" localSheetId="3" hidden="1">0.000001</definedName>
    <definedName name="solver_pre" localSheetId="5" hidden="1">0.000001</definedName>
    <definedName name="solver_pre" localSheetId="1" hidden="1">0.000001</definedName>
    <definedName name="solver_pre" localSheetId="6" hidden="1">0.000001</definedName>
    <definedName name="solver_pre" localSheetId="7" hidden="1">0.000001</definedName>
    <definedName name="solver_pre" localSheetId="9" hidden="1">0.000001</definedName>
    <definedName name="solver_pre" localSheetId="10" hidden="1">0.000001</definedName>
    <definedName name="solver_pre" localSheetId="0" hidden="1">0.000001</definedName>
    <definedName name="solver_rbv" localSheetId="2" hidden="1">1</definedName>
    <definedName name="solver_rbv" localSheetId="3" hidden="1">1</definedName>
    <definedName name="solver_rbv" localSheetId="5" hidden="1">1</definedName>
    <definedName name="solver_rbv" localSheetId="1" hidden="1">1</definedName>
    <definedName name="solver_rbv" localSheetId="6" hidden="1">1</definedName>
    <definedName name="solver_rbv" localSheetId="7" hidden="1">1</definedName>
    <definedName name="solver_rbv" localSheetId="9" hidden="1">1</definedName>
    <definedName name="solver_rbv" localSheetId="10" hidden="1">1</definedName>
    <definedName name="solver_rbv" localSheetId="0" hidden="1">1</definedName>
    <definedName name="solver_rel1" localSheetId="2" hidden="1">2</definedName>
    <definedName name="solver_rel1" localSheetId="3" hidden="1">2</definedName>
    <definedName name="solver_rel1" localSheetId="5" hidden="1">2</definedName>
    <definedName name="solver_rel1" localSheetId="1" hidden="1">2</definedName>
    <definedName name="solver_rel1" localSheetId="6" hidden="1">2</definedName>
    <definedName name="solver_rel1" localSheetId="7" hidden="1">2</definedName>
    <definedName name="solver_rel1" localSheetId="9" hidden="1">2</definedName>
    <definedName name="solver_rel1" localSheetId="10" hidden="1">2</definedName>
    <definedName name="solver_rel1" localSheetId="0" hidden="1">2</definedName>
    <definedName name="solver_rel2" localSheetId="2" hidden="1">1</definedName>
    <definedName name="solver_rel2" localSheetId="3" hidden="1">1</definedName>
    <definedName name="solver_rel2" localSheetId="5" hidden="1">1</definedName>
    <definedName name="solver_rel2" localSheetId="1" hidden="1">1</definedName>
    <definedName name="solver_rel2" localSheetId="6" hidden="1">1</definedName>
    <definedName name="solver_rel2" localSheetId="7" hidden="1">1</definedName>
    <definedName name="solver_rel2" localSheetId="9" hidden="1">1</definedName>
    <definedName name="solver_rel2" localSheetId="10" hidden="1">1</definedName>
    <definedName name="solver_rel2" localSheetId="0" hidden="1">1</definedName>
    <definedName name="solver_rhs1" localSheetId="2" hidden="1">1</definedName>
    <definedName name="solver_rhs1" localSheetId="3" hidden="1">1</definedName>
    <definedName name="solver_rhs1" localSheetId="5" hidden="1">1</definedName>
    <definedName name="solver_rhs1" localSheetId="1" hidden="1">1</definedName>
    <definedName name="solver_rhs1" localSheetId="6" hidden="1">1</definedName>
    <definedName name="solver_rhs1" localSheetId="7" hidden="1">1</definedName>
    <definedName name="solver_rhs1" localSheetId="9" hidden="1">1</definedName>
    <definedName name="solver_rhs1" localSheetId="10" hidden="1">1</definedName>
    <definedName name="solver_rhs1" localSheetId="0" hidden="1">1</definedName>
    <definedName name="solver_rhs2" localSheetId="2" hidden="1">0</definedName>
    <definedName name="solver_rhs2" localSheetId="3" hidden="1">0</definedName>
    <definedName name="solver_rhs2" localSheetId="5" hidden="1">0</definedName>
    <definedName name="solver_rhs2" localSheetId="1" hidden="1">0</definedName>
    <definedName name="solver_rhs2" localSheetId="6" hidden="1">0</definedName>
    <definedName name="solver_rhs2" localSheetId="7" hidden="1">0</definedName>
    <definedName name="solver_rhs2" localSheetId="9" hidden="1">0</definedName>
    <definedName name="solver_rhs2" localSheetId="10" hidden="1">0</definedName>
    <definedName name="solver_rhs2" localSheetId="0" hidden="1">0</definedName>
    <definedName name="solver_rlx" localSheetId="2" hidden="1">2</definedName>
    <definedName name="solver_rlx" localSheetId="3" hidden="1">2</definedName>
    <definedName name="solver_rlx" localSheetId="5" hidden="1">2</definedName>
    <definedName name="solver_rlx" localSheetId="1" hidden="1">2</definedName>
    <definedName name="solver_rlx" localSheetId="6" hidden="1">2</definedName>
    <definedName name="solver_rlx" localSheetId="7" hidden="1">2</definedName>
    <definedName name="solver_rlx" localSheetId="9" hidden="1">2</definedName>
    <definedName name="solver_rlx" localSheetId="10" hidden="1">2</definedName>
    <definedName name="solver_rlx" localSheetId="0" hidden="1">2</definedName>
    <definedName name="solver_rsd" localSheetId="2" hidden="1">0</definedName>
    <definedName name="solver_rsd" localSheetId="3" hidden="1">0</definedName>
    <definedName name="solver_rsd" localSheetId="5" hidden="1">0</definedName>
    <definedName name="solver_rsd" localSheetId="1" hidden="1">0</definedName>
    <definedName name="solver_rsd" localSheetId="6" hidden="1">0</definedName>
    <definedName name="solver_rsd" localSheetId="7" hidden="1">0</definedName>
    <definedName name="solver_rsd" localSheetId="9" hidden="1">0</definedName>
    <definedName name="solver_rsd" localSheetId="10" hidden="1">0</definedName>
    <definedName name="solver_rsd" localSheetId="0" hidden="1">0</definedName>
    <definedName name="solver_scl" localSheetId="2" hidden="1">1</definedName>
    <definedName name="solver_scl" localSheetId="3" hidden="1">1</definedName>
    <definedName name="solver_scl" localSheetId="5" hidden="1">1</definedName>
    <definedName name="solver_scl" localSheetId="1" hidden="1">1</definedName>
    <definedName name="solver_scl" localSheetId="6" hidden="1">1</definedName>
    <definedName name="solver_scl" localSheetId="7" hidden="1">1</definedName>
    <definedName name="solver_scl" localSheetId="9" hidden="1">1</definedName>
    <definedName name="solver_scl" localSheetId="10" hidden="1">1</definedName>
    <definedName name="solver_scl" localSheetId="0" hidden="1">1</definedName>
    <definedName name="solver_sho" localSheetId="2" hidden="1">2</definedName>
    <definedName name="solver_sho" localSheetId="3" hidden="1">2</definedName>
    <definedName name="solver_sho" localSheetId="5" hidden="1">2</definedName>
    <definedName name="solver_sho" localSheetId="1" hidden="1">2</definedName>
    <definedName name="solver_sho" localSheetId="6" hidden="1">2</definedName>
    <definedName name="solver_sho" localSheetId="7" hidden="1">2</definedName>
    <definedName name="solver_sho" localSheetId="9" hidden="1">2</definedName>
    <definedName name="solver_sho" localSheetId="10" hidden="1">2</definedName>
    <definedName name="solver_sho" localSheetId="0" hidden="1">2</definedName>
    <definedName name="solver_ssz" localSheetId="2" hidden="1">100</definedName>
    <definedName name="solver_ssz" localSheetId="3" hidden="1">100</definedName>
    <definedName name="solver_ssz" localSheetId="5" hidden="1">100</definedName>
    <definedName name="solver_ssz" localSheetId="1" hidden="1">100</definedName>
    <definedName name="solver_ssz" localSheetId="6" hidden="1">100</definedName>
    <definedName name="solver_ssz" localSheetId="7" hidden="1">100</definedName>
    <definedName name="solver_ssz" localSheetId="9" hidden="1">100</definedName>
    <definedName name="solver_ssz" localSheetId="10" hidden="1">100</definedName>
    <definedName name="solver_ssz" localSheetId="0" hidden="1">100</definedName>
    <definedName name="solver_tim" localSheetId="2" hidden="1">2147483647</definedName>
    <definedName name="solver_tim" localSheetId="3" hidden="1">2147483647</definedName>
    <definedName name="solver_tim" localSheetId="5" hidden="1">2147483647</definedName>
    <definedName name="solver_tim" localSheetId="1" hidden="1">2147483647</definedName>
    <definedName name="solver_tim" localSheetId="6" hidden="1">2147483647</definedName>
    <definedName name="solver_tim" localSheetId="7" hidden="1">2147483647</definedName>
    <definedName name="solver_tim" localSheetId="9" hidden="1">2147483647</definedName>
    <definedName name="solver_tim" localSheetId="10" hidden="1">2147483647</definedName>
    <definedName name="solver_tim" localSheetId="0" hidden="1">2147483647</definedName>
    <definedName name="solver_tol" localSheetId="2" hidden="1">0.01</definedName>
    <definedName name="solver_tol" localSheetId="3" hidden="1">0.01</definedName>
    <definedName name="solver_tol" localSheetId="5" hidden="1">0.01</definedName>
    <definedName name="solver_tol" localSheetId="1" hidden="1">0.01</definedName>
    <definedName name="solver_tol" localSheetId="6" hidden="1">0.01</definedName>
    <definedName name="solver_tol" localSheetId="7" hidden="1">0.01</definedName>
    <definedName name="solver_tol" localSheetId="9" hidden="1">0.01</definedName>
    <definedName name="solver_tol" localSheetId="10" hidden="1">0.01</definedName>
    <definedName name="solver_tol" localSheetId="0" hidden="1">0.01</definedName>
    <definedName name="solver_typ" localSheetId="2" hidden="1">1</definedName>
    <definedName name="solver_typ" localSheetId="3" hidden="1">1</definedName>
    <definedName name="solver_typ" localSheetId="5" hidden="1">1</definedName>
    <definedName name="solver_typ" localSheetId="1" hidden="1">1</definedName>
    <definedName name="solver_typ" localSheetId="6" hidden="1">1</definedName>
    <definedName name="solver_typ" localSheetId="7" hidden="1">1</definedName>
    <definedName name="solver_typ" localSheetId="9" hidden="1">1</definedName>
    <definedName name="solver_typ" localSheetId="10" hidden="1">1</definedName>
    <definedName name="solver_typ" localSheetId="0" hidden="1">1</definedName>
    <definedName name="solver_val" localSheetId="2" hidden="1">0</definedName>
    <definedName name="solver_val" localSheetId="3" hidden="1">0</definedName>
    <definedName name="solver_val" localSheetId="5" hidden="1">0</definedName>
    <definedName name="solver_val" localSheetId="1" hidden="1">0</definedName>
    <definedName name="solver_val" localSheetId="6" hidden="1">0</definedName>
    <definedName name="solver_val" localSheetId="7" hidden="1">0</definedName>
    <definedName name="solver_val" localSheetId="9" hidden="1">0</definedName>
    <definedName name="solver_val" localSheetId="10" hidden="1">0</definedName>
    <definedName name="solver_val" localSheetId="0" hidden="1">0</definedName>
    <definedName name="solver_ver" localSheetId="2" hidden="1">3</definedName>
    <definedName name="solver_ver" localSheetId="3" hidden="1">3</definedName>
    <definedName name="solver_ver" localSheetId="5" hidden="1">3</definedName>
    <definedName name="solver_ver" localSheetId="1" hidden="1">3</definedName>
    <definedName name="solver_ver" localSheetId="6" hidden="1">3</definedName>
    <definedName name="solver_ver" localSheetId="7" hidden="1">3</definedName>
    <definedName name="solver_ver" localSheetId="9" hidden="1">3</definedName>
    <definedName name="solver_ver" localSheetId="10" hidden="1">3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41" l="1"/>
  <c r="E31" i="41"/>
  <c r="F31" i="41"/>
  <c r="G31" i="41"/>
  <c r="C31" i="41"/>
  <c r="D30" i="41"/>
  <c r="E30" i="41"/>
  <c r="F30" i="41"/>
  <c r="G30" i="41"/>
  <c r="C30" i="41"/>
  <c r="G27" i="41"/>
  <c r="F27" i="41"/>
  <c r="E27" i="41"/>
  <c r="D27" i="41"/>
  <c r="C27" i="41"/>
  <c r="I21" i="41"/>
  <c r="H21" i="41"/>
  <c r="I20" i="41"/>
  <c r="H20" i="41"/>
  <c r="I19" i="41"/>
  <c r="H19" i="41"/>
  <c r="I18" i="41"/>
  <c r="H18" i="41"/>
  <c r="I17" i="41"/>
  <c r="H17" i="41"/>
  <c r="I16" i="41"/>
  <c r="H16" i="41"/>
  <c r="I15" i="41"/>
  <c r="H15" i="41"/>
  <c r="I14" i="41"/>
  <c r="H14" i="41"/>
  <c r="I13" i="41"/>
  <c r="H13" i="41"/>
  <c r="I12" i="41"/>
  <c r="H12" i="41"/>
  <c r="I11" i="41"/>
  <c r="H11" i="41"/>
  <c r="I10" i="41"/>
  <c r="H10" i="41"/>
  <c r="C24" i="41" s="1"/>
  <c r="D32" i="38"/>
  <c r="E32" i="38"/>
  <c r="C32" i="38"/>
  <c r="D31" i="38"/>
  <c r="E31" i="38"/>
  <c r="C31" i="38"/>
  <c r="O22" i="38"/>
  <c r="Q22" i="38" s="1"/>
  <c r="M22" i="38"/>
  <c r="N22" i="38" s="1"/>
  <c r="G22" i="38"/>
  <c r="F22" i="38"/>
  <c r="O21" i="38"/>
  <c r="Q21" i="38" s="1"/>
  <c r="M21" i="38"/>
  <c r="N21" i="38" s="1"/>
  <c r="G21" i="38"/>
  <c r="F21" i="38"/>
  <c r="O20" i="38"/>
  <c r="Q20" i="38" s="1"/>
  <c r="M20" i="38"/>
  <c r="N20" i="38" s="1"/>
  <c r="G20" i="38"/>
  <c r="F20" i="38"/>
  <c r="O19" i="38"/>
  <c r="Q19" i="38" s="1"/>
  <c r="M19" i="38"/>
  <c r="N19" i="38" s="1"/>
  <c r="G19" i="38"/>
  <c r="F19" i="38"/>
  <c r="O18" i="38"/>
  <c r="Q18" i="38" s="1"/>
  <c r="M18" i="38"/>
  <c r="N18" i="38" s="1"/>
  <c r="G18" i="38"/>
  <c r="F18" i="38"/>
  <c r="O17" i="38"/>
  <c r="Z11" i="38" s="1"/>
  <c r="M17" i="38"/>
  <c r="N17" i="38" s="1"/>
  <c r="G17" i="38"/>
  <c r="F17" i="38"/>
  <c r="Q16" i="38"/>
  <c r="O16" i="38"/>
  <c r="P16" i="38" s="1"/>
  <c r="M16" i="38"/>
  <c r="G16" i="38"/>
  <c r="F16" i="38"/>
  <c r="Z15" i="38"/>
  <c r="Q15" i="38"/>
  <c r="P15" i="38"/>
  <c r="O15" i="38"/>
  <c r="M15" i="38"/>
  <c r="N15" i="38" s="1"/>
  <c r="G15" i="38"/>
  <c r="F15" i="38"/>
  <c r="H15" i="38" s="1"/>
  <c r="Y14" i="38"/>
  <c r="Q14" i="38"/>
  <c r="O14" i="38"/>
  <c r="P14" i="38" s="1"/>
  <c r="M14" i="38"/>
  <c r="Y13" i="38" s="1"/>
  <c r="G14" i="38"/>
  <c r="F14" i="38"/>
  <c r="H14" i="38" s="1"/>
  <c r="Z13" i="38"/>
  <c r="P13" i="38"/>
  <c r="O13" i="38"/>
  <c r="M13" i="38"/>
  <c r="N13" i="38" s="1"/>
  <c r="G13" i="38"/>
  <c r="F13" i="38"/>
  <c r="Y12" i="38"/>
  <c r="O12" i="38"/>
  <c r="Q12" i="38" s="1"/>
  <c r="M12" i="38"/>
  <c r="N16" i="38" s="1"/>
  <c r="G12" i="38"/>
  <c r="F12" i="38"/>
  <c r="O11" i="38"/>
  <c r="N11" i="38"/>
  <c r="M11" i="38"/>
  <c r="Q11" i="38" s="1"/>
  <c r="G11" i="38"/>
  <c r="F11" i="38"/>
  <c r="F12" i="34"/>
  <c r="G12" i="34"/>
  <c r="F13" i="34"/>
  <c r="G13" i="34"/>
  <c r="F14" i="34"/>
  <c r="G14" i="34"/>
  <c r="F15" i="34"/>
  <c r="G15" i="34"/>
  <c r="F16" i="34"/>
  <c r="G16" i="34"/>
  <c r="F17" i="34"/>
  <c r="G17" i="34"/>
  <c r="F18" i="34"/>
  <c r="G18" i="34"/>
  <c r="F19" i="34"/>
  <c r="G19" i="34"/>
  <c r="F20" i="34"/>
  <c r="G20" i="34"/>
  <c r="F21" i="34"/>
  <c r="G21" i="34"/>
  <c r="F22" i="34"/>
  <c r="G22" i="34"/>
  <c r="G11" i="34"/>
  <c r="F11" i="34"/>
  <c r="G14" i="29"/>
  <c r="F13" i="29"/>
  <c r="O22" i="34"/>
  <c r="M22" i="34"/>
  <c r="O21" i="34"/>
  <c r="M21" i="34"/>
  <c r="O20" i="34"/>
  <c r="M20" i="34"/>
  <c r="O19" i="34"/>
  <c r="M19" i="34"/>
  <c r="O18" i="34"/>
  <c r="M18" i="34"/>
  <c r="N18" i="34" s="1"/>
  <c r="O17" i="34"/>
  <c r="Z15" i="34" s="1"/>
  <c r="M17" i="34"/>
  <c r="Y12" i="34" s="1"/>
  <c r="O16" i="34"/>
  <c r="Q16" i="34" s="1"/>
  <c r="M16" i="34"/>
  <c r="O15" i="34"/>
  <c r="M15" i="34"/>
  <c r="O14" i="34"/>
  <c r="M14" i="34"/>
  <c r="Y13" i="34" s="1"/>
  <c r="O13" i="34"/>
  <c r="P16" i="34" s="1"/>
  <c r="M13" i="34"/>
  <c r="N20" i="34" s="1"/>
  <c r="O12" i="34"/>
  <c r="M12" i="34"/>
  <c r="Q12" i="34" s="1"/>
  <c r="Z11" i="34"/>
  <c r="O11" i="34"/>
  <c r="P11" i="34" s="1"/>
  <c r="M11" i="34"/>
  <c r="J18" i="41" l="1"/>
  <c r="J20" i="41"/>
  <c r="J13" i="41"/>
  <c r="J10" i="41"/>
  <c r="J15" i="41"/>
  <c r="J16" i="41"/>
  <c r="J21" i="41"/>
  <c r="J12" i="41"/>
  <c r="J19" i="41"/>
  <c r="J11" i="41"/>
  <c r="C25" i="41"/>
  <c r="J17" i="41"/>
  <c r="J14" i="41"/>
  <c r="H20" i="38"/>
  <c r="H12" i="38"/>
  <c r="H18" i="38"/>
  <c r="C26" i="38"/>
  <c r="H13" i="38"/>
  <c r="H17" i="38"/>
  <c r="C25" i="38"/>
  <c r="H11" i="38"/>
  <c r="H19" i="38"/>
  <c r="H21" i="38"/>
  <c r="H16" i="38"/>
  <c r="Z12" i="38"/>
  <c r="Q13" i="38"/>
  <c r="R13" i="38" s="1"/>
  <c r="Y15" i="38"/>
  <c r="H22" i="38"/>
  <c r="N12" i="38"/>
  <c r="Y16" i="38"/>
  <c r="P17" i="38"/>
  <c r="P18" i="38"/>
  <c r="N14" i="38"/>
  <c r="Z16" i="38"/>
  <c r="Q17" i="38"/>
  <c r="U13" i="38"/>
  <c r="P12" i="38"/>
  <c r="P19" i="38"/>
  <c r="P20" i="38"/>
  <c r="P21" i="38"/>
  <c r="P22" i="38"/>
  <c r="P11" i="38"/>
  <c r="Q21" i="34"/>
  <c r="Q11" i="34"/>
  <c r="Q22" i="34"/>
  <c r="Y15" i="34"/>
  <c r="Z12" i="34"/>
  <c r="Q20" i="34"/>
  <c r="N11" i="34"/>
  <c r="Q18" i="34"/>
  <c r="N14" i="34"/>
  <c r="P19" i="34"/>
  <c r="N19" i="34"/>
  <c r="Y16" i="34"/>
  <c r="N15" i="34"/>
  <c r="N22" i="34"/>
  <c r="P15" i="34"/>
  <c r="P20" i="34"/>
  <c r="Q15" i="34"/>
  <c r="H20" i="34"/>
  <c r="H19" i="34"/>
  <c r="H15" i="34"/>
  <c r="H16" i="34"/>
  <c r="H21" i="34"/>
  <c r="H12" i="34"/>
  <c r="H18" i="34"/>
  <c r="H11" i="34"/>
  <c r="H14" i="34"/>
  <c r="H22" i="34"/>
  <c r="H13" i="34"/>
  <c r="H17" i="34"/>
  <c r="P14" i="34"/>
  <c r="Q14" i="34"/>
  <c r="Q19" i="34"/>
  <c r="P22" i="34"/>
  <c r="Z16" i="34"/>
  <c r="N21" i="34"/>
  <c r="U13" i="34"/>
  <c r="P18" i="34"/>
  <c r="M23" i="34"/>
  <c r="N13" i="34"/>
  <c r="Y14" i="34"/>
  <c r="N17" i="34"/>
  <c r="P21" i="34"/>
  <c r="O23" i="34"/>
  <c r="N16" i="34"/>
  <c r="N12" i="34"/>
  <c r="P13" i="34"/>
  <c r="Z13" i="34"/>
  <c r="P17" i="34"/>
  <c r="P12" i="34"/>
  <c r="Q13" i="34"/>
  <c r="Q17" i="34"/>
  <c r="R13" i="34"/>
  <c r="Y18" i="38" l="1"/>
  <c r="T13" i="38"/>
  <c r="V13" i="38" s="1"/>
  <c r="S13" i="38"/>
  <c r="Z18" i="38" s="1"/>
  <c r="Y18" i="34"/>
  <c r="S13" i="34"/>
  <c r="Z18" i="34" s="1"/>
  <c r="G28" i="33"/>
  <c r="F28" i="33"/>
  <c r="E28" i="33"/>
  <c r="D28" i="33"/>
  <c r="C28" i="33"/>
  <c r="I22" i="33"/>
  <c r="H22" i="33"/>
  <c r="J22" i="33" s="1"/>
  <c r="I21" i="33"/>
  <c r="H21" i="33"/>
  <c r="I20" i="33"/>
  <c r="H20" i="33"/>
  <c r="J20" i="33" s="1"/>
  <c r="I19" i="33"/>
  <c r="H19" i="33"/>
  <c r="I18" i="33"/>
  <c r="H18" i="33"/>
  <c r="J18" i="33" s="1"/>
  <c r="I17" i="33"/>
  <c r="H17" i="33"/>
  <c r="I16" i="33"/>
  <c r="H16" i="33"/>
  <c r="I15" i="33"/>
  <c r="H15" i="33"/>
  <c r="J15" i="33" s="1"/>
  <c r="I14" i="33"/>
  <c r="H14" i="33"/>
  <c r="J14" i="33" s="1"/>
  <c r="I13" i="33"/>
  <c r="H13" i="33"/>
  <c r="I12" i="33"/>
  <c r="H12" i="33"/>
  <c r="I11" i="33"/>
  <c r="H11" i="33"/>
  <c r="C25" i="33" s="1"/>
  <c r="J12" i="31"/>
  <c r="I11" i="31"/>
  <c r="H10" i="31"/>
  <c r="J10" i="31" s="1"/>
  <c r="G27" i="31"/>
  <c r="F27" i="31"/>
  <c r="E27" i="31"/>
  <c r="D27" i="31"/>
  <c r="C27" i="31"/>
  <c r="I21" i="31"/>
  <c r="H21" i="31"/>
  <c r="J21" i="31" s="1"/>
  <c r="I20" i="31"/>
  <c r="H20" i="31"/>
  <c r="I19" i="31"/>
  <c r="H19" i="31"/>
  <c r="J19" i="31" s="1"/>
  <c r="I18" i="31"/>
  <c r="H18" i="31"/>
  <c r="I17" i="31"/>
  <c r="H17" i="31"/>
  <c r="I16" i="31"/>
  <c r="J16" i="31" s="1"/>
  <c r="H16" i="31"/>
  <c r="I15" i="31"/>
  <c r="H15" i="31"/>
  <c r="I14" i="31"/>
  <c r="H14" i="31"/>
  <c r="J14" i="31" s="1"/>
  <c r="I13" i="31"/>
  <c r="H13" i="31"/>
  <c r="I12" i="31"/>
  <c r="H12" i="31"/>
  <c r="H11" i="31"/>
  <c r="I10" i="31"/>
  <c r="C25" i="31" s="1"/>
  <c r="T13" i="34" l="1"/>
  <c r="V13" i="34" s="1"/>
  <c r="J11" i="33"/>
  <c r="J12" i="33"/>
  <c r="J16" i="33"/>
  <c r="J19" i="33"/>
  <c r="J13" i="33"/>
  <c r="J17" i="33"/>
  <c r="J21" i="33"/>
  <c r="C26" i="33"/>
  <c r="J11" i="31"/>
  <c r="J15" i="31"/>
  <c r="J13" i="31"/>
  <c r="J18" i="31"/>
  <c r="J17" i="31"/>
  <c r="J20" i="31"/>
  <c r="C24" i="31"/>
  <c r="G12" i="29" l="1"/>
  <c r="F11" i="29"/>
  <c r="M22" i="29"/>
  <c r="O22" i="29" s="1"/>
  <c r="K22" i="29"/>
  <c r="G22" i="29"/>
  <c r="F22" i="29"/>
  <c r="M21" i="29"/>
  <c r="O21" i="29" s="1"/>
  <c r="K21" i="29"/>
  <c r="G21" i="29"/>
  <c r="F21" i="29"/>
  <c r="M20" i="29"/>
  <c r="O20" i="29" s="1"/>
  <c r="K20" i="29"/>
  <c r="G20" i="29"/>
  <c r="F20" i="29"/>
  <c r="M19" i="29"/>
  <c r="O19" i="29" s="1"/>
  <c r="K19" i="29"/>
  <c r="G19" i="29"/>
  <c r="F19" i="29"/>
  <c r="O18" i="29"/>
  <c r="M18" i="29"/>
  <c r="K18" i="29"/>
  <c r="G18" i="29"/>
  <c r="F18" i="29"/>
  <c r="O17" i="29"/>
  <c r="M17" i="29"/>
  <c r="K17" i="29"/>
  <c r="G17" i="29"/>
  <c r="F17" i="29"/>
  <c r="M16" i="29"/>
  <c r="O16" i="29" s="1"/>
  <c r="K16" i="29"/>
  <c r="G16" i="29"/>
  <c r="F16" i="29"/>
  <c r="X15" i="29"/>
  <c r="M15" i="29"/>
  <c r="N15" i="29" s="1"/>
  <c r="K15" i="29"/>
  <c r="L15" i="29" s="1"/>
  <c r="G15" i="29"/>
  <c r="F15" i="29"/>
  <c r="M14" i="29"/>
  <c r="K14" i="29"/>
  <c r="W14" i="29" s="1"/>
  <c r="F14" i="29"/>
  <c r="M13" i="29"/>
  <c r="K13" i="29"/>
  <c r="S13" i="29" s="1"/>
  <c r="G13" i="29"/>
  <c r="X12" i="29"/>
  <c r="M12" i="29"/>
  <c r="O12" i="29" s="1"/>
  <c r="K12" i="29"/>
  <c r="F12" i="29"/>
  <c r="X11" i="29"/>
  <c r="M11" i="29"/>
  <c r="K11" i="29"/>
  <c r="G11" i="29"/>
  <c r="H22" i="28"/>
  <c r="F22" i="28"/>
  <c r="H21" i="28"/>
  <c r="F21" i="28"/>
  <c r="H20" i="28"/>
  <c r="F20" i="28"/>
  <c r="H19" i="28"/>
  <c r="F19" i="28"/>
  <c r="H18" i="28"/>
  <c r="F18" i="28"/>
  <c r="H17" i="28"/>
  <c r="F17" i="28"/>
  <c r="R15" i="28" s="1"/>
  <c r="R16" i="28"/>
  <c r="H16" i="28"/>
  <c r="F16" i="28"/>
  <c r="H15" i="28"/>
  <c r="F15" i="28"/>
  <c r="H14" i="28"/>
  <c r="S16" i="28" s="1"/>
  <c r="F14" i="28"/>
  <c r="K25" i="28" s="1"/>
  <c r="R13" i="28"/>
  <c r="H13" i="28"/>
  <c r="F13" i="28"/>
  <c r="H12" i="28"/>
  <c r="F12" i="28"/>
  <c r="H11" i="28"/>
  <c r="F11" i="28"/>
  <c r="C26" i="29" l="1"/>
  <c r="H11" i="29"/>
  <c r="C25" i="29"/>
  <c r="H19" i="29"/>
  <c r="H20" i="29"/>
  <c r="H22" i="29"/>
  <c r="H21" i="29"/>
  <c r="H12" i="29"/>
  <c r="H17" i="29"/>
  <c r="H16" i="29"/>
  <c r="H13" i="29"/>
  <c r="H15" i="29"/>
  <c r="L17" i="29"/>
  <c r="N12" i="29"/>
  <c r="L13" i="29"/>
  <c r="N22" i="29"/>
  <c r="O13" i="29"/>
  <c r="P13" i="29" s="1"/>
  <c r="L12" i="29"/>
  <c r="H18" i="29"/>
  <c r="L11" i="29"/>
  <c r="O11" i="29"/>
  <c r="W12" i="29"/>
  <c r="W13" i="29"/>
  <c r="L18" i="29"/>
  <c r="H14" i="29"/>
  <c r="W16" i="29"/>
  <c r="N17" i="29"/>
  <c r="N18" i="29"/>
  <c r="L19" i="29"/>
  <c r="L20" i="29"/>
  <c r="L21" i="29"/>
  <c r="L22" i="29"/>
  <c r="L16" i="29"/>
  <c r="N11" i="29"/>
  <c r="L14" i="29"/>
  <c r="X16" i="29"/>
  <c r="N19" i="29"/>
  <c r="N20" i="29"/>
  <c r="N21" i="29"/>
  <c r="N14" i="29"/>
  <c r="N13" i="29"/>
  <c r="O14" i="29"/>
  <c r="O15" i="29"/>
  <c r="X13" i="29"/>
  <c r="W15" i="29"/>
  <c r="N16" i="29"/>
  <c r="G12" i="28"/>
  <c r="G20" i="28"/>
  <c r="J13" i="28"/>
  <c r="K13" i="28" s="1"/>
  <c r="J17" i="28"/>
  <c r="G18" i="28"/>
  <c r="J18" i="28"/>
  <c r="R14" i="28"/>
  <c r="R12" i="28"/>
  <c r="J15" i="28"/>
  <c r="K26" i="28"/>
  <c r="L27" i="28"/>
  <c r="G21" i="28"/>
  <c r="S12" i="28"/>
  <c r="J21" i="28"/>
  <c r="L25" i="28"/>
  <c r="J11" i="28"/>
  <c r="G13" i="28"/>
  <c r="J22" i="28"/>
  <c r="L26" i="28"/>
  <c r="I15" i="28"/>
  <c r="S15" i="28"/>
  <c r="I22" i="28"/>
  <c r="K30" i="28"/>
  <c r="I11" i="28"/>
  <c r="G16" i="28"/>
  <c r="S11" i="28"/>
  <c r="J16" i="28"/>
  <c r="I19" i="28"/>
  <c r="F23" i="28"/>
  <c r="K27" i="28"/>
  <c r="H23" i="28"/>
  <c r="J12" i="28"/>
  <c r="J20" i="28"/>
  <c r="N13" i="28"/>
  <c r="J14" i="28"/>
  <c r="G17" i="28"/>
  <c r="I21" i="28"/>
  <c r="I18" i="28"/>
  <c r="J19" i="28"/>
  <c r="G15" i="28"/>
  <c r="I17" i="28"/>
  <c r="G11" i="28"/>
  <c r="I12" i="28"/>
  <c r="I16" i="28"/>
  <c r="I20" i="28"/>
  <c r="G22" i="28"/>
  <c r="I13" i="28"/>
  <c r="S13" i="28"/>
  <c r="G14" i="28"/>
  <c r="G19" i="28"/>
  <c r="I14" i="28"/>
  <c r="G27" i="20"/>
  <c r="F27" i="20"/>
  <c r="E27" i="20"/>
  <c r="D27" i="20"/>
  <c r="C27" i="20"/>
  <c r="I21" i="20"/>
  <c r="H21" i="20"/>
  <c r="I20" i="20"/>
  <c r="H20" i="20"/>
  <c r="I19" i="20"/>
  <c r="H19" i="20"/>
  <c r="I18" i="20"/>
  <c r="H18" i="20"/>
  <c r="I17" i="20"/>
  <c r="H17" i="20"/>
  <c r="I16" i="20"/>
  <c r="H16" i="20"/>
  <c r="I15" i="20"/>
  <c r="H15" i="20"/>
  <c r="I14" i="20"/>
  <c r="H14" i="20"/>
  <c r="I13" i="20"/>
  <c r="H13" i="20"/>
  <c r="I12" i="20"/>
  <c r="H12" i="20"/>
  <c r="I11" i="20"/>
  <c r="H11" i="20"/>
  <c r="I10" i="20"/>
  <c r="H10" i="20"/>
  <c r="W18" i="29" l="1"/>
  <c r="Q13" i="29"/>
  <c r="X18" i="29" s="1"/>
  <c r="R13" i="29"/>
  <c r="T13" i="29" s="1"/>
  <c r="M27" i="28"/>
  <c r="K28" i="28"/>
  <c r="K29" i="28" s="1"/>
  <c r="K32" i="28" s="1"/>
  <c r="L13" i="28"/>
  <c r="S18" i="28" s="1"/>
  <c r="R18" i="28"/>
  <c r="J18" i="20"/>
  <c r="C25" i="20"/>
  <c r="J13" i="20"/>
  <c r="J19" i="20"/>
  <c r="J10" i="20"/>
  <c r="J20" i="20"/>
  <c r="J21" i="20"/>
  <c r="J16" i="20"/>
  <c r="J14" i="20"/>
  <c r="J17" i="20"/>
  <c r="J12" i="20"/>
  <c r="J11" i="20"/>
  <c r="J15" i="20"/>
  <c r="C24" i="20"/>
  <c r="L32" i="28" l="1"/>
  <c r="M32" i="28" s="1"/>
  <c r="M33" i="28" s="1"/>
  <c r="M13" i="28"/>
  <c r="O13" i="28" s="1"/>
</calcChain>
</file>

<file path=xl/sharedStrings.xml><?xml version="1.0" encoding="utf-8"?>
<sst xmlns="http://schemas.openxmlformats.org/spreadsheetml/2006/main" count="754" uniqueCount="223">
  <si>
    <t>DEA=Data Envelopment Analysis</t>
  </si>
  <si>
    <t>Example, Chapter 3.15, in Ragsdale Text.</t>
  </si>
  <si>
    <t>Unit</t>
  </si>
  <si>
    <t>Profit</t>
  </si>
  <si>
    <t>Satisfaction</t>
  </si>
  <si>
    <t>Cleanliness</t>
  </si>
  <si>
    <t>Labor Hrs</t>
  </si>
  <si>
    <t>Op. Costs</t>
  </si>
  <si>
    <t>Output</t>
  </si>
  <si>
    <t>Input</t>
  </si>
  <si>
    <t>Difference</t>
  </si>
  <si>
    <t>Efficiency</t>
  </si>
  <si>
    <t>Outputs</t>
  </si>
  <si>
    <t>Inputs</t>
  </si>
  <si>
    <t>Weighted</t>
  </si>
  <si>
    <t>DEA</t>
  </si>
  <si>
    <t>DEA Weights</t>
  </si>
  <si>
    <t>Ratio</t>
  </si>
  <si>
    <t>Slope</t>
  </si>
  <si>
    <t>Length</t>
  </si>
  <si>
    <t>O1</t>
  </si>
  <si>
    <t>O2</t>
  </si>
  <si>
    <t>I1</t>
  </si>
  <si>
    <t>O1/I1</t>
  </si>
  <si>
    <t>O2/I1</t>
  </si>
  <si>
    <t>4-7</t>
  </si>
  <si>
    <t>Relative</t>
  </si>
  <si>
    <t>Max(O1)</t>
  </si>
  <si>
    <t>Max(O2)</t>
  </si>
  <si>
    <t>Max-3</t>
  </si>
  <si>
    <t>X</t>
  </si>
  <si>
    <t>Y</t>
  </si>
  <si>
    <t>O2/O1</t>
  </si>
  <si>
    <t>Max</t>
  </si>
  <si>
    <t>Current</t>
  </si>
  <si>
    <t>Percent</t>
  </si>
  <si>
    <t>O1:Ratio/Max</t>
  </si>
  <si>
    <t>O2:Ratio/Max</t>
  </si>
  <si>
    <t>Example, Chapter 3.15, Page 106, in Ragsdale Text.</t>
  </si>
  <si>
    <t>Sub DEA()</t>
  </si>
  <si>
    <t>Dim UNIT As Integer</t>
  </si>
  <si>
    <t>For UNIT = 1 To 12</t>
  </si>
  <si>
    <t>SolverSolve userfinish:=True</t>
  </si>
  <si>
    <t>Next UNIT</t>
  </si>
  <si>
    <t>End Sub</t>
  </si>
  <si>
    <t>Visual Basic Editor</t>
  </si>
  <si>
    <t>&gt;Tools</t>
  </si>
  <si>
    <t>&gt;&gt;&gt;()Solver</t>
  </si>
  <si>
    <t>Macros &gt; DEA &gt;&gt; RUN</t>
  </si>
  <si>
    <t>&gt;&gt;References</t>
  </si>
  <si>
    <t>Insert Solver Reference</t>
  </si>
  <si>
    <t>DMU</t>
  </si>
  <si>
    <t>Weights</t>
  </si>
  <si>
    <t>Bank Example</t>
  </si>
  <si>
    <t>B1</t>
  </si>
  <si>
    <t>B2</t>
  </si>
  <si>
    <t>B3</t>
  </si>
  <si>
    <t>B4</t>
  </si>
  <si>
    <t>B5</t>
  </si>
  <si>
    <t>Max(Output)</t>
  </si>
  <si>
    <t>Input=1</t>
  </si>
  <si>
    <t>Difference&lt;=0</t>
  </si>
  <si>
    <t>&lt;Decision Variables</t>
  </si>
  <si>
    <t>Solver</t>
  </si>
  <si>
    <t>Unit=</t>
  </si>
  <si>
    <t>Labor</t>
  </si>
  <si>
    <t>Wt.Output=</t>
  </si>
  <si>
    <t>Wt.Input=</t>
  </si>
  <si>
    <t>Op.Expenses</t>
  </si>
  <si>
    <t>Medical FTEs</t>
  </si>
  <si>
    <t>DMU=</t>
  </si>
  <si>
    <t>Branches</t>
  </si>
  <si>
    <t>Checks Processed</t>
  </si>
  <si>
    <t>Loan Applications</t>
  </si>
  <si>
    <t>Teller hours</t>
  </si>
  <si>
    <t>Supply Cost</t>
  </si>
  <si>
    <t>(#)</t>
  </si>
  <si>
    <t>(Hrs)</t>
  </si>
  <si>
    <t>($)</t>
  </si>
  <si>
    <t>Units</t>
  </si>
  <si>
    <t>NonMedical FTEs</t>
  </si>
  <si>
    <t>Inpatient Admissions</t>
  </si>
  <si>
    <t>Outpatient Visits</t>
  </si>
  <si>
    <t>Surgical Quality</t>
  </si>
  <si>
    <t>Length of Stay (Days)</t>
  </si>
  <si>
    <t>Cost/Patient ($)</t>
  </si>
  <si>
    <t>%Medicaid/Medicare</t>
  </si>
  <si>
    <t>Hospital Example1</t>
  </si>
  <si>
    <t>Hospital Example2</t>
  </si>
  <si>
    <t>University Example</t>
  </si>
  <si>
    <t>School</t>
  </si>
  <si>
    <t>General Expenditure</t>
  </si>
  <si>
    <t>Capital Expenditure</t>
  </si>
  <si>
    <t>Undergrads</t>
  </si>
  <si>
    <t>Grads</t>
  </si>
  <si>
    <t>Research Productivity</t>
  </si>
  <si>
    <t>Weights=Decision Variables</t>
  </si>
  <si>
    <t>Restaurant</t>
  </si>
  <si>
    <t>Max=</t>
  </si>
  <si>
    <t>Max(X),DMU4=</t>
  </si>
  <si>
    <t>Max(Y),DMU7=</t>
  </si>
  <si>
    <t>Slope(4,7)=</t>
  </si>
  <si>
    <t>Max(X,Y),DMU3=</t>
  </si>
  <si>
    <t>Intercept(4,7)=</t>
  </si>
  <si>
    <t>Intersection, (X0,Y0)</t>
  </si>
  <si>
    <t>Slope(3)=</t>
  </si>
  <si>
    <t>Y0=Slope(3)X0</t>
  </si>
  <si>
    <t>X0=Intercept(4,7)/(Slope(3)-Slope(4,7))</t>
  </si>
  <si>
    <t>Line for DMU(4,7): Y0=Intercept(4,7)+Slope(4,7)X0</t>
  </si>
  <si>
    <t>Line for DMU(3): Y0=Slope(3)X0</t>
  </si>
  <si>
    <t>Current, DMU(3)=</t>
  </si>
  <si>
    <t>Ratio,Current to Max=</t>
  </si>
  <si>
    <t>ERS=</t>
  </si>
  <si>
    <t>Decision Making Unit</t>
  </si>
  <si>
    <t>Efficient Reference Set</t>
  </si>
  <si>
    <t>Range("C24") = UNIT</t>
  </si>
  <si>
    <t>Range("I" &amp; UNIT + 10) = Range("C25")</t>
  </si>
  <si>
    <t>↑</t>
  </si>
  <si>
    <t>Range("C23") = UNIT</t>
  </si>
  <si>
    <t>Range("K" &amp; UNIT + 9) = Range("C24")</t>
  </si>
  <si>
    <t>Developer&gt;Macros &gt; DEA &gt;&gt; RUN</t>
  </si>
  <si>
    <t>Range("K" &amp; UNIT + 10) = Range("C25")</t>
  </si>
  <si>
    <t>Range("L" &amp; UNIT + 10) = Range("C29")</t>
  </si>
  <si>
    <t>Range("M" &amp; UNIT + 10) = Range("D29")</t>
  </si>
  <si>
    <t>Range("N" &amp; UNIT + 10) = Range("E29")</t>
  </si>
  <si>
    <t>Range("O" &amp; UNIT + 10) = Range("F29")</t>
  </si>
  <si>
    <t>Range("P" &amp; UNIT + 10) = Range("G29")</t>
  </si>
  <si>
    <t>Empirical Technique</t>
  </si>
  <si>
    <t>Organizational Application</t>
  </si>
  <si>
    <t>Best-practice Frontier</t>
  </si>
  <si>
    <t>Balanced Benchmarking</t>
  </si>
  <si>
    <t>Relative Efficiency</t>
  </si>
  <si>
    <t>Data Envelopment</t>
  </si>
  <si>
    <t>DMU Application</t>
  </si>
  <si>
    <t>(Decision Making Unit)</t>
  </si>
  <si>
    <t>DMU Evaluation</t>
  </si>
  <si>
    <t>DMU Benchmarking</t>
  </si>
  <si>
    <t>DMU Best-practices</t>
  </si>
  <si>
    <t>Conditions</t>
  </si>
  <si>
    <t>Input: Lower is better</t>
  </si>
  <si>
    <t>Output: Higher is better</t>
  </si>
  <si>
    <t>Developer tab</t>
  </si>
  <si>
    <t>File</t>
  </si>
  <si>
    <t>&gt;Options</t>
  </si>
  <si>
    <t>&gt;&gt;Customize Ribbon</t>
  </si>
  <si>
    <t>&gt;&gt;&gt;()Developer</t>
  </si>
  <si>
    <t>Envelop</t>
  </si>
  <si>
    <t>WO</t>
  </si>
  <si>
    <t>WI</t>
  </si>
  <si>
    <t>WO-WI</t>
  </si>
  <si>
    <t>Max(WO)</t>
  </si>
  <si>
    <t>=Index(range,row,column)</t>
  </si>
  <si>
    <t>Sample Size: Rule-of-thumb, sample size = 3*Sum(Inputs+Outputs)</t>
  </si>
  <si>
    <t>Microsoft Excel 16.0 Sensitivity Report</t>
  </si>
  <si>
    <t>Variable Cells</t>
  </si>
  <si>
    <t>Cell</t>
  </si>
  <si>
    <t>Name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</si>
  <si>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</si>
  <si>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</si>
  <si>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</si>
  <si>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</si>
  <si>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</si>
  <si>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</si>
  <si>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</si>
  <si>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</si>
  <si>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</si>
  <si>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Constraints</t>
  </si>
  <si>
    <t>Shadow</t>
  </si>
  <si>
    <t>Price</t>
  </si>
  <si>
    <t>Constraint</t>
  </si>
  <si>
    <t>R.H. Side</t>
  </si>
  <si>
    <t>$C$29</t>
  </si>
  <si>
    <t>Weights Profit</t>
  </si>
  <si>
    <t>$D$29</t>
  </si>
  <si>
    <t>Weights Satisfaction</t>
  </si>
  <si>
    <t>$E$29</t>
  </si>
  <si>
    <t>Weights Labor</t>
  </si>
  <si>
    <t>$C$26</t>
  </si>
  <si>
    <t>Wt.Input= Profit</t>
  </si>
  <si>
    <t>$H$11</t>
  </si>
  <si>
    <t>$H$12</t>
  </si>
  <si>
    <t>$H$13</t>
  </si>
  <si>
    <t>$H$14</t>
  </si>
  <si>
    <t>$H$15</t>
  </si>
  <si>
    <t>$H$16</t>
  </si>
  <si>
    <t>$H$17</t>
  </si>
  <si>
    <t>$H$18</t>
  </si>
  <si>
    <t>$H$19</t>
  </si>
  <si>
    <t>$H$20</t>
  </si>
  <si>
    <t>$H$21</t>
  </si>
  <si>
    <t>$H$22</t>
  </si>
  <si>
    <t>Composite</t>
  </si>
  <si>
    <t>Worksheet: [DEA-Lec-2019.xlsx]DEA-1-2-M-C</t>
  </si>
  <si>
    <t>Report Created: 4/7/2019 11:40:01 PM</t>
  </si>
  <si>
    <t>=Improve performance of Unit 3</t>
  </si>
  <si>
    <t>Composite Weights</t>
  </si>
  <si>
    <t>2. Solve with optimal measures</t>
  </si>
  <si>
    <t>3. Plot with optimal measures</t>
  </si>
  <si>
    <t>1. Find efficient measures</t>
  </si>
  <si>
    <t>Worksheet: [DEA-Lec-2019.xlsx]DEA-2-3-M1 (2)</t>
  </si>
  <si>
    <t>Report Created: 4/7/2019 11:52:56 PM</t>
  </si>
  <si>
    <t>$C$28</t>
  </si>
  <si>
    <t>$D$28</t>
  </si>
  <si>
    <t>$E$28</t>
  </si>
  <si>
    <t>Weights Cleanliness</t>
  </si>
  <si>
    <t>$F$28</t>
  </si>
  <si>
    <t>Weights Labor Hrs</t>
  </si>
  <si>
    <t>$G$28</t>
  </si>
  <si>
    <t>Weights Op. Costs</t>
  </si>
  <si>
    <t>$C$25</t>
  </si>
  <si>
    <t>Input Profit</t>
  </si>
  <si>
    <t>$J$10</t>
  </si>
  <si>
    <t>$J$11</t>
  </si>
  <si>
    <t>$J$12</t>
  </si>
  <si>
    <t>$J$13</t>
  </si>
  <si>
    <t>$J$14</t>
  </si>
  <si>
    <t>$J$15</t>
  </si>
  <si>
    <t>$J$16</t>
  </si>
  <si>
    <t>$J$17</t>
  </si>
  <si>
    <t>$J$18</t>
  </si>
  <si>
    <t>$J$19</t>
  </si>
  <si>
    <t>$J$20</t>
  </si>
  <si>
    <t>$J$21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</si>
</sst>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7" x14ac:knownFonts="1">
    <font>
      <sz val="12"/>
      <color theme="1"/>
      <name val="Arial"/>
      <family val="2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Arial"/>
      <family val="2"/>
    </font>
    <font>
      <b/>
      <sz val="12"/>
      <color indexed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rgb="FF808080"/>
      </top>
      <bottom/>
      <diagonal/>
    </border>
    <border>
      <left/>
      <right/>
      <top style="thin">
        <color rgb="FF808080"/>
      </top>
      <bottom style="medium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65" fontId="2" fillId="2" borderId="23" xfId="0" applyNumberFormat="1" applyFont="1" applyFill="1" applyBorder="1" applyAlignment="1">
      <alignment horizontal="center"/>
    </xf>
    <xf numFmtId="165" fontId="2" fillId="2" borderId="10" xfId="0" applyNumberFormat="1" applyFont="1" applyFill="1" applyBorder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5" fontId="2" fillId="2" borderId="11" xfId="0" applyNumberFormat="1" applyFont="1" applyFill="1" applyBorder="1" applyAlignment="1">
      <alignment horizontal="center"/>
    </xf>
    <xf numFmtId="165" fontId="2" fillId="2" borderId="1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2" fontId="2" fillId="0" borderId="10" xfId="0" quotePrefix="1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0" xfId="0" quotePrefix="1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2" fontId="2" fillId="0" borderId="18" xfId="0" quotePrefix="1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5" fontId="2" fillId="0" borderId="21" xfId="0" applyNumberFormat="1" applyFont="1" applyBorder="1" applyAlignment="1">
      <alignment horizontal="center"/>
    </xf>
    <xf numFmtId="165" fontId="2" fillId="0" borderId="22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0" xfId="0" applyFont="1" applyBorder="1"/>
    <xf numFmtId="0" fontId="2" fillId="0" borderId="17" xfId="0" applyFont="1" applyBorder="1"/>
    <xf numFmtId="0" fontId="2" fillId="0" borderId="19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22" xfId="0" applyFont="1" applyBorder="1"/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164" fontId="2" fillId="0" borderId="8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2" borderId="7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0" xfId="0" quotePrefix="1" applyFont="1" applyAlignment="1">
      <alignment horizontal="left"/>
    </xf>
    <xf numFmtId="0" fontId="5" fillId="0" borderId="0" xfId="0" applyFont="1"/>
    <xf numFmtId="0" fontId="0" fillId="0" borderId="29" xfId="0" applyBorder="1"/>
    <xf numFmtId="0" fontId="0" fillId="0" borderId="30" xfId="0" applyBorder="1"/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" borderId="29" xfId="0" applyFill="1" applyBorder="1"/>
    <xf numFmtId="0" fontId="0" fillId="2" borderId="30" xfId="0" applyFill="1" applyBorder="1"/>
    <xf numFmtId="0" fontId="4" fillId="3" borderId="31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2" fillId="0" borderId="5" xfId="0" quotePrefix="1" applyFont="1" applyBorder="1" applyAlignment="1">
      <alignment horizontal="left"/>
    </xf>
    <xf numFmtId="0" fontId="4" fillId="3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sng" strike="noStrike" kern="1200" spc="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US" b="1" i="0" u="sng" baseline="0"/>
              <a:t>Ratios(Satisfaction/Labor vs. Profit/Labor)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sng" strike="noStrike" kern="1200" spc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x"/>
            <c:size val="9"/>
            <c:spPr>
              <a:noFill/>
              <a:ln w="38100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5346457B-F8F5-40A6-A5A3-2CA94C48C3D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E3B3-4E9F-9EA6-D047904610B9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anchor="ctr" anchorCtr="0"/>
                  <a:lstStyle/>
                  <a:p>
                    <a:pPr algn="l">
                      <a:defRPr sz="1200" b="0" i="0" u="none" strike="noStrike" kern="1200" baseline="0">
                        <a:solidFill>
                          <a:schemeClr val="dk1"/>
                        </a:solidFill>
                        <a:latin typeface="Arial" panose="020B0604020202020204" pitchFamily="34" charset="0"/>
                        <a:ea typeface="+mn-ea"/>
                        <a:cs typeface="+mn-cs"/>
                      </a:defRPr>
                    </a:pPr>
                    <a:fld id="{601DDC9D-1A8A-47B5-9753-985339CF762A}" type="CELLRANGE">
                      <a:rPr lang="en-US"/>
                      <a:pPr algn="l">
                        <a:defRPr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200" b="0" i="0" u="none" strike="noStrike" kern="1200" baseline="0">
                      <a:solidFill>
                        <a:schemeClr val="dk1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3B3-4E9F-9EA6-D047904610B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154C791-5775-418D-99D4-83C8238532A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E3B3-4E9F-9EA6-D047904610B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007B170-A8ED-4B25-99BC-016E032D281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3B3-4E9F-9EA6-D047904610B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932092E-8CE7-4DCB-AB53-E1EB2F7B4AA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E3B3-4E9F-9EA6-D047904610B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737F611-4F4B-4F03-8A25-6EBA8B13CD7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E3B3-4E9F-9EA6-D047904610B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AA06E83-34A1-4C6C-A607-28AA5D83DBA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3B3-4E9F-9EA6-D047904610B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757EA7E-3C70-45E2-9D98-2FB6301782F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E3B3-4E9F-9EA6-D047904610B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C73FCB4A-4FD7-4D9E-B26B-BD5A4C0ADB4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E3B3-4E9F-9EA6-D047904610B9}"/>
                </c:ext>
              </c:extLst>
            </c:dLbl>
            <c:dLbl>
              <c:idx val="9"/>
              <c:layout>
                <c:manualLayout>
                  <c:x val="-1.2285012285012284E-2"/>
                  <c:y val="-1.1900760498246537E-16"/>
                </c:manualLayout>
              </c:layout>
              <c:tx>
                <c:rich>
                  <a:bodyPr/>
                  <a:lstStyle/>
                  <a:p>
                    <a:fld id="{35E356D1-D586-4B5B-8149-8AE556BEC7B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E3B3-4E9F-9EA6-D047904610B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9484E71B-7164-4FD4-AA75-C0278DA1951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E3B3-4E9F-9EA6-D047904610B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8FAA02AC-FEA8-4CED-B0A0-D98AEAFCF27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E3B3-4E9F-9EA6-D047904610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dk1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'DEA-1-2-x'!$F$11:$F$22</c:f>
              <c:numCache>
                <c:formatCode>0.000</c:formatCode>
                <c:ptCount val="12"/>
                <c:pt idx="0">
                  <c:v>1.2616033755274263</c:v>
                </c:pt>
                <c:pt idx="1">
                  <c:v>1.1253918495297806</c:v>
                </c:pt>
                <c:pt idx="2">
                  <c:v>0.98611111111111105</c:v>
                </c:pt>
                <c:pt idx="3">
                  <c:v>1.4736842105263159</c:v>
                </c:pt>
                <c:pt idx="4">
                  <c:v>0.9826086956521739</c:v>
                </c:pt>
                <c:pt idx="5">
                  <c:v>0.94285714285714284</c:v>
                </c:pt>
                <c:pt idx="6">
                  <c:v>1.2245762711864407</c:v>
                </c:pt>
                <c:pt idx="7">
                  <c:v>0.90267983074753178</c:v>
                </c:pt>
                <c:pt idx="8">
                  <c:v>0.9260400616332819</c:v>
                </c:pt>
                <c:pt idx="9">
                  <c:v>0.94293478260869568</c:v>
                </c:pt>
                <c:pt idx="10">
                  <c:v>1.0732600732600732</c:v>
                </c:pt>
                <c:pt idx="11">
                  <c:v>1.268996960486322</c:v>
                </c:pt>
              </c:numCache>
            </c:numRef>
          </c:xVal>
          <c:yVal>
            <c:numRef>
              <c:f>'DEA-1-2-x'!$H$11:$H$22</c:f>
              <c:numCache>
                <c:formatCode>0.000</c:formatCode>
                <c:ptCount val="12"/>
                <c:pt idx="0">
                  <c:v>1.6244725738396624</c:v>
                </c:pt>
                <c:pt idx="1">
                  <c:v>1.5203761755485892</c:v>
                </c:pt>
                <c:pt idx="2">
                  <c:v>1.8452380952380953</c:v>
                </c:pt>
                <c:pt idx="3">
                  <c:v>2.1329639889196677</c:v>
                </c:pt>
                <c:pt idx="4">
                  <c:v>2.2608695652173911</c:v>
                </c:pt>
                <c:pt idx="5">
                  <c:v>1.5047619047619047</c:v>
                </c:pt>
                <c:pt idx="6">
                  <c:v>3.6440677966101696</c:v>
                </c:pt>
                <c:pt idx="7">
                  <c:v>1.2834978843441467</c:v>
                </c:pt>
                <c:pt idx="8">
                  <c:v>1.1248073959938365</c:v>
                </c:pt>
                <c:pt idx="9">
                  <c:v>1.1956521739130435</c:v>
                </c:pt>
                <c:pt idx="10">
                  <c:v>1.5018315018315016</c:v>
                </c:pt>
                <c:pt idx="11">
                  <c:v>1.4589665653495441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'DEA-1-2-x'!$B$11:$B$22</c15:f>
                <c15:dlblRangeCache>
                  <c:ptCount val="12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E3B3-4E9F-9EA6-D047904610B9}"/>
            </c:ext>
          </c:extLst>
        </c:ser>
        <c:ser>
          <c:idx val="0"/>
          <c:order val="1"/>
          <c:spPr>
            <a:ln w="25400" cap="rnd">
              <a:solidFill>
                <a:schemeClr val="dk1"/>
              </a:solidFill>
              <a:round/>
            </a:ln>
            <a:effectLst/>
          </c:spPr>
          <c:marker>
            <c:symbol val="none"/>
          </c:marker>
          <c:xVal>
            <c:numRef>
              <c:f>'DEA-1-2-x'!$R$11:$R$12</c:f>
              <c:numCache>
                <c:formatCode>0.000</c:formatCode>
                <c:ptCount val="2"/>
                <c:pt idx="0" formatCode="General">
                  <c:v>0</c:v>
                </c:pt>
                <c:pt idx="1">
                  <c:v>1.2245762711864407</c:v>
                </c:pt>
              </c:numCache>
            </c:numRef>
          </c:xVal>
          <c:yVal>
            <c:numRef>
              <c:f>'DEA-1-2-x'!$S$11:$S$12</c:f>
              <c:numCache>
                <c:formatCode>0.000</c:formatCode>
                <c:ptCount val="2"/>
                <c:pt idx="0">
                  <c:v>3.6440677966101696</c:v>
                </c:pt>
                <c:pt idx="1">
                  <c:v>3.6440677966101696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E3B3-4E9F-9EA6-D047904610B9}"/>
            </c:ext>
          </c:extLst>
        </c:ser>
        <c:ser>
          <c:idx val="2"/>
          <c:order val="2"/>
          <c:spPr>
            <a:ln w="25400" cap="rnd">
              <a:solidFill>
                <a:schemeClr val="dk1"/>
              </a:solidFill>
              <a:round/>
            </a:ln>
            <a:effectLst/>
          </c:spPr>
          <c:marker>
            <c:symbol val="none"/>
          </c:marker>
          <c:xVal>
            <c:numRef>
              <c:f>'DEA-1-2-x'!$R$13:$R$14</c:f>
              <c:numCache>
                <c:formatCode>0.000</c:formatCode>
                <c:ptCount val="2"/>
                <c:pt idx="0">
                  <c:v>1.4736842105263159</c:v>
                </c:pt>
                <c:pt idx="1">
                  <c:v>1.4736842105263159</c:v>
                </c:pt>
              </c:numCache>
            </c:numRef>
          </c:xVal>
          <c:yVal>
            <c:numRef>
              <c:f>'DEA-1-2-x'!$S$13:$S$14</c:f>
              <c:numCache>
                <c:formatCode>General</c:formatCode>
                <c:ptCount val="2"/>
                <c:pt idx="0" formatCode="0.000">
                  <c:v>2.1329639889196677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E3B3-4E9F-9EA6-D047904610B9}"/>
            </c:ext>
          </c:extLst>
        </c:ser>
        <c:ser>
          <c:idx val="3"/>
          <c:order val="3"/>
          <c:spPr>
            <a:ln w="25400" cap="rnd">
              <a:solidFill>
                <a:schemeClr val="dk1"/>
              </a:solidFill>
              <a:round/>
            </a:ln>
            <a:effectLst/>
          </c:spPr>
          <c:marker>
            <c:symbol val="none"/>
          </c:marker>
          <c:xVal>
            <c:numRef>
              <c:f>'DEA-1-2-x'!$R$15:$R$16</c:f>
              <c:numCache>
                <c:formatCode>0.000</c:formatCode>
                <c:ptCount val="2"/>
                <c:pt idx="0">
                  <c:v>1.2245762711864407</c:v>
                </c:pt>
                <c:pt idx="1">
                  <c:v>1.4736842105263159</c:v>
                </c:pt>
              </c:numCache>
            </c:numRef>
          </c:xVal>
          <c:yVal>
            <c:numRef>
              <c:f>'DEA-1-2-x'!$S$15:$S$16</c:f>
              <c:numCache>
                <c:formatCode>0.000</c:formatCode>
                <c:ptCount val="2"/>
                <c:pt idx="0">
                  <c:v>3.6440677966101696</c:v>
                </c:pt>
                <c:pt idx="1">
                  <c:v>2.1329639889196677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E3B3-4E9F-9EA6-D047904610B9}"/>
            </c:ext>
          </c:extLst>
        </c:ser>
        <c:ser>
          <c:idx val="4"/>
          <c:order val="4"/>
          <c:spPr>
            <a:ln w="25400" cap="rnd">
              <a:solidFill>
                <a:schemeClr val="dk1"/>
              </a:solidFill>
              <a:round/>
            </a:ln>
            <a:effectLst/>
          </c:spPr>
          <c:marker>
            <c:symbol val="none"/>
          </c:marker>
          <c:xVal>
            <c:numRef>
              <c:f>'DEA-1-2-x'!$R$17:$R$18</c:f>
              <c:numCache>
                <c:formatCode>0.000</c:formatCode>
                <c:ptCount val="2"/>
                <c:pt idx="0" formatCode="General">
                  <c:v>0</c:v>
                </c:pt>
                <c:pt idx="1">
                  <c:v>1.3949880299092809</c:v>
                </c:pt>
              </c:numCache>
            </c:numRef>
          </c:xVal>
          <c:yVal>
            <c:numRef>
              <c:f>'DEA-1-2-x'!$S$17:$S$18</c:f>
              <c:numCache>
                <c:formatCode>0.000</c:formatCode>
                <c:ptCount val="2"/>
                <c:pt idx="0" formatCode="General">
                  <c:v>0</c:v>
                </c:pt>
                <c:pt idx="1">
                  <c:v>2.6103397742769245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E3B3-4E9F-9EA6-D04790461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8682048"/>
        <c:axId val="638677456"/>
      </c:scatterChart>
      <c:valAx>
        <c:axId val="638682048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dk1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US"/>
                  <a:t>Profit/Labor (X=O1/I1)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dk1"/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638677456"/>
        <c:crosses val="autoZero"/>
        <c:crossBetween val="midCat"/>
      </c:valAx>
      <c:valAx>
        <c:axId val="638677456"/>
        <c:scaling>
          <c:orientation val="minMax"/>
          <c:max val="4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dk1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US"/>
                  <a:t>Satisfaction/Labor (Y=O2/I1)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dk1"/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638682048"/>
        <c:crosses val="autoZero"/>
        <c:crossBetween val="midCat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 sz="1200" baseline="0">
          <a:solidFill>
            <a:schemeClr val="dk1"/>
          </a:solidFill>
          <a:latin typeface="Arial" panose="020B0604020202020204" pitchFamily="34" charset="0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sng" strike="noStrike" kern="1200" spc="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US" b="1" i="0" u="sng" baseline="0"/>
              <a:t>Ratios(Satisfaction/Labor vs. Profit/Labor)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sng" strike="noStrike" kern="1200" spc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x"/>
            <c:size val="9"/>
            <c:spPr>
              <a:noFill/>
              <a:ln w="38100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1F47FA7A-AE59-4D44-92D1-A56B7CF81A7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5B22-4D4F-8ECF-CCB437114CFB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anchor="ctr" anchorCtr="0"/>
                  <a:lstStyle/>
                  <a:p>
                    <a:pPr algn="l">
                      <a:defRPr sz="1200" b="0" i="0" u="none" strike="noStrike" kern="1200" baseline="0">
                        <a:solidFill>
                          <a:schemeClr val="dk1"/>
                        </a:solidFill>
                        <a:latin typeface="Arial" panose="020B0604020202020204" pitchFamily="34" charset="0"/>
                        <a:ea typeface="+mn-ea"/>
                        <a:cs typeface="+mn-cs"/>
                      </a:defRPr>
                    </a:pPr>
                    <a:fld id="{0D20F2C0-8C96-48FC-9926-A3EC6242B4A4}" type="CELLRANGE">
                      <a:rPr lang="en-US"/>
                      <a:pPr algn="l">
                        <a:defRPr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200" b="0" i="0" u="none" strike="noStrike" kern="1200" baseline="0">
                      <a:solidFill>
                        <a:schemeClr val="dk1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B22-4D4F-8ECF-CCB437114CF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60DB837-5FBE-478F-A188-FC48FF9EC6A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5B22-4D4F-8ECF-CCB437114CF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AC17B8A-89E2-4B3C-86F0-DD6AF1C0D22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5B22-4D4F-8ECF-CCB437114CF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7380E14-A355-4BFA-B0FB-B97E27247C6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5B22-4D4F-8ECF-CCB437114CF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5A0EED8-C01E-4E67-8DE4-2ABF101F3C5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5B22-4D4F-8ECF-CCB437114CF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0DA826B-5287-4B3B-8193-6510CA0DD91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5B22-4D4F-8ECF-CCB437114CF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51D4346-0496-440E-B749-D1B6EDAC817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5B22-4D4F-8ECF-CCB437114CFB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38ADB3E8-38F0-43BA-911C-F01468088AC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5B22-4D4F-8ECF-CCB437114CFB}"/>
                </c:ext>
              </c:extLst>
            </c:dLbl>
            <c:dLbl>
              <c:idx val="9"/>
              <c:layout>
                <c:manualLayout>
                  <c:x val="-1.2285012285012284E-2"/>
                  <c:y val="-1.1900760498246537E-16"/>
                </c:manualLayout>
              </c:layout>
              <c:tx>
                <c:rich>
                  <a:bodyPr/>
                  <a:lstStyle/>
                  <a:p>
                    <a:fld id="{F346EE95-DB92-48C9-B8D1-0073829AFDD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5B22-4D4F-8ECF-CCB437114CFB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0DCFF712-3631-4FB1-B454-A9E63538181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5B22-4D4F-8ECF-CCB437114CFB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F658A844-7ACB-4368-94A2-8342610E84C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5B22-4D4F-8ECF-CCB437114C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dk1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'DEA-1-2'!$M$11:$M$22</c:f>
              <c:numCache>
                <c:formatCode>0.000</c:formatCode>
                <c:ptCount val="12"/>
                <c:pt idx="0">
                  <c:v>1.2616033755274263</c:v>
                </c:pt>
                <c:pt idx="1">
                  <c:v>1.1253918495297806</c:v>
                </c:pt>
                <c:pt idx="2">
                  <c:v>0.98611111111111105</c:v>
                </c:pt>
                <c:pt idx="3">
                  <c:v>1.4736842105263159</c:v>
                </c:pt>
                <c:pt idx="4">
                  <c:v>0.9826086956521739</c:v>
                </c:pt>
                <c:pt idx="5">
                  <c:v>0.94285714285714284</c:v>
                </c:pt>
                <c:pt idx="6">
                  <c:v>1.2245762711864407</c:v>
                </c:pt>
                <c:pt idx="7">
                  <c:v>0.90267983074753178</c:v>
                </c:pt>
                <c:pt idx="8">
                  <c:v>0.9260400616332819</c:v>
                </c:pt>
                <c:pt idx="9">
                  <c:v>0.94293478260869568</c:v>
                </c:pt>
                <c:pt idx="10">
                  <c:v>1.0732600732600732</c:v>
                </c:pt>
                <c:pt idx="11">
                  <c:v>1.268996960486322</c:v>
                </c:pt>
              </c:numCache>
            </c:numRef>
          </c:xVal>
          <c:yVal>
            <c:numRef>
              <c:f>'DEA-1-2'!$O$11:$O$22</c:f>
              <c:numCache>
                <c:formatCode>0.000</c:formatCode>
                <c:ptCount val="12"/>
                <c:pt idx="0">
                  <c:v>1.6244725738396624</c:v>
                </c:pt>
                <c:pt idx="1">
                  <c:v>1.5203761755485892</c:v>
                </c:pt>
                <c:pt idx="2">
                  <c:v>1.8452380952380953</c:v>
                </c:pt>
                <c:pt idx="3">
                  <c:v>2.1329639889196677</c:v>
                </c:pt>
                <c:pt idx="4">
                  <c:v>2.2608695652173911</c:v>
                </c:pt>
                <c:pt idx="5">
                  <c:v>1.5047619047619047</c:v>
                </c:pt>
                <c:pt idx="6">
                  <c:v>3.6440677966101696</c:v>
                </c:pt>
                <c:pt idx="7">
                  <c:v>1.2834978843441467</c:v>
                </c:pt>
                <c:pt idx="8">
                  <c:v>1.1248073959938365</c:v>
                </c:pt>
                <c:pt idx="9">
                  <c:v>1.1956521739130435</c:v>
                </c:pt>
                <c:pt idx="10">
                  <c:v>1.5018315018315016</c:v>
                </c:pt>
                <c:pt idx="11">
                  <c:v>1.4589665653495441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'DEA-1-2'!$B$11:$B$22</c15:f>
                <c15:dlblRangeCache>
                  <c:ptCount val="12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5B22-4D4F-8ECF-CCB437114CFB}"/>
            </c:ext>
          </c:extLst>
        </c:ser>
        <c:ser>
          <c:idx val="0"/>
          <c:order val="1"/>
          <c:spPr>
            <a:ln w="25400" cap="rnd">
              <a:solidFill>
                <a:schemeClr val="dk1"/>
              </a:solidFill>
              <a:round/>
            </a:ln>
            <a:effectLst/>
          </c:spPr>
          <c:marker>
            <c:symbol val="none"/>
          </c:marker>
          <c:xVal>
            <c:numRef>
              <c:f>'DEA-1-2'!$Y$11:$Y$12</c:f>
              <c:numCache>
                <c:formatCode>0.000</c:formatCode>
                <c:ptCount val="2"/>
                <c:pt idx="0" formatCode="General">
                  <c:v>0</c:v>
                </c:pt>
                <c:pt idx="1">
                  <c:v>1.2245762711864407</c:v>
                </c:pt>
              </c:numCache>
            </c:numRef>
          </c:xVal>
          <c:yVal>
            <c:numRef>
              <c:f>'DEA-1-2'!$Z$11:$Z$12</c:f>
              <c:numCache>
                <c:formatCode>0.000</c:formatCode>
                <c:ptCount val="2"/>
                <c:pt idx="0">
                  <c:v>3.6440677966101696</c:v>
                </c:pt>
                <c:pt idx="1">
                  <c:v>3.6440677966101696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5B22-4D4F-8ECF-CCB437114CFB}"/>
            </c:ext>
          </c:extLst>
        </c:ser>
        <c:ser>
          <c:idx val="2"/>
          <c:order val="2"/>
          <c:spPr>
            <a:ln w="25400" cap="rnd">
              <a:solidFill>
                <a:schemeClr val="dk1"/>
              </a:solidFill>
              <a:round/>
            </a:ln>
            <a:effectLst/>
          </c:spPr>
          <c:marker>
            <c:symbol val="none"/>
          </c:marker>
          <c:xVal>
            <c:numRef>
              <c:f>'DEA-1-2'!$Y$13:$Y$14</c:f>
              <c:numCache>
                <c:formatCode>0.000</c:formatCode>
                <c:ptCount val="2"/>
                <c:pt idx="0">
                  <c:v>1.4736842105263159</c:v>
                </c:pt>
                <c:pt idx="1">
                  <c:v>1.4736842105263159</c:v>
                </c:pt>
              </c:numCache>
            </c:numRef>
          </c:xVal>
          <c:yVal>
            <c:numRef>
              <c:f>'DEA-1-2'!$Z$13:$Z$14</c:f>
              <c:numCache>
                <c:formatCode>General</c:formatCode>
                <c:ptCount val="2"/>
                <c:pt idx="0" formatCode="0.000">
                  <c:v>2.1329639889196677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5B22-4D4F-8ECF-CCB437114CFB}"/>
            </c:ext>
          </c:extLst>
        </c:ser>
        <c:ser>
          <c:idx val="3"/>
          <c:order val="3"/>
          <c:spPr>
            <a:ln w="25400" cap="rnd">
              <a:solidFill>
                <a:schemeClr val="dk1"/>
              </a:solidFill>
              <a:round/>
            </a:ln>
            <a:effectLst/>
          </c:spPr>
          <c:marker>
            <c:symbol val="none"/>
          </c:marker>
          <c:xVal>
            <c:numRef>
              <c:f>'DEA-1-2'!$Y$15:$Y$16</c:f>
              <c:numCache>
                <c:formatCode>0.000</c:formatCode>
                <c:ptCount val="2"/>
                <c:pt idx="0">
                  <c:v>1.2245762711864407</c:v>
                </c:pt>
                <c:pt idx="1">
                  <c:v>1.4736842105263159</c:v>
                </c:pt>
              </c:numCache>
            </c:numRef>
          </c:xVal>
          <c:yVal>
            <c:numRef>
              <c:f>'DEA-1-2'!$Z$15:$Z$16</c:f>
              <c:numCache>
                <c:formatCode>0.000</c:formatCode>
                <c:ptCount val="2"/>
                <c:pt idx="0">
                  <c:v>3.6440677966101696</c:v>
                </c:pt>
                <c:pt idx="1">
                  <c:v>2.1329639889196677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5B22-4D4F-8ECF-CCB437114CFB}"/>
            </c:ext>
          </c:extLst>
        </c:ser>
        <c:ser>
          <c:idx val="4"/>
          <c:order val="4"/>
          <c:spPr>
            <a:ln w="25400" cap="rnd">
              <a:solidFill>
                <a:schemeClr val="dk1"/>
              </a:solidFill>
              <a:round/>
            </a:ln>
            <a:effectLst/>
          </c:spPr>
          <c:marker>
            <c:symbol val="none"/>
          </c:marker>
          <c:xVal>
            <c:numRef>
              <c:f>'DEA-1-2'!$Y$17:$Y$18</c:f>
              <c:numCache>
                <c:formatCode>0.000</c:formatCode>
                <c:ptCount val="2"/>
                <c:pt idx="0" formatCode="General">
                  <c:v>0</c:v>
                </c:pt>
                <c:pt idx="1">
                  <c:v>1.3949880299092809</c:v>
                </c:pt>
              </c:numCache>
            </c:numRef>
          </c:xVal>
          <c:yVal>
            <c:numRef>
              <c:f>'DEA-1-2'!$Z$17:$Z$18</c:f>
              <c:numCache>
                <c:formatCode>0.000</c:formatCode>
                <c:ptCount val="2"/>
                <c:pt idx="0" formatCode="General">
                  <c:v>0</c:v>
                </c:pt>
                <c:pt idx="1">
                  <c:v>2.6103397742769245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5B22-4D4F-8ECF-CCB437114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8682048"/>
        <c:axId val="638677456"/>
      </c:scatterChart>
      <c:valAx>
        <c:axId val="638682048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dk1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US"/>
                  <a:t>Profit/Labor (X=O1/I1)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dk1"/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638677456"/>
        <c:crosses val="autoZero"/>
        <c:crossBetween val="midCat"/>
      </c:valAx>
      <c:valAx>
        <c:axId val="638677456"/>
        <c:scaling>
          <c:orientation val="minMax"/>
          <c:max val="4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dk1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US"/>
                  <a:t>Satisfaction/Labor (Y=O2/I1)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dk1"/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638682048"/>
        <c:crosses val="autoZero"/>
        <c:crossBetween val="midCat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 sz="1200" baseline="0">
          <a:solidFill>
            <a:schemeClr val="dk1"/>
          </a:solidFill>
          <a:latin typeface="Arial" panose="020B0604020202020204" pitchFamily="34" charset="0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sng" strike="noStrike" kern="1200" spc="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US" b="1" i="0" u="sng" baseline="0"/>
              <a:t>Ratios(Satisfaction/Labor vs. Profit/Labor)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sng" strike="noStrike" kern="1200" spc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x"/>
            <c:size val="9"/>
            <c:spPr>
              <a:noFill/>
              <a:ln w="38100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F1B82F90-86AE-4E51-8EA9-2D1C70C6938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1158-4F8E-B11E-59548AC119C1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anchor="ctr" anchorCtr="0"/>
                  <a:lstStyle/>
                  <a:p>
                    <a:pPr algn="l">
                      <a:defRPr sz="1200" b="0" i="0" u="none" strike="noStrike" kern="1200" baseline="0">
                        <a:solidFill>
                          <a:schemeClr val="dk1"/>
                        </a:solidFill>
                        <a:latin typeface="Arial" panose="020B0604020202020204" pitchFamily="34" charset="0"/>
                        <a:ea typeface="+mn-ea"/>
                        <a:cs typeface="+mn-cs"/>
                      </a:defRPr>
                    </a:pPr>
                    <a:fld id="{74F579B6-4B60-4409-AE99-F2B465BB5614}" type="CELLRANGE">
                      <a:rPr lang="en-US"/>
                      <a:pPr algn="l">
                        <a:defRPr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200" b="0" i="0" u="none" strike="noStrike" kern="1200" baseline="0">
                      <a:solidFill>
                        <a:schemeClr val="dk1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1158-4F8E-B11E-59548AC119C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72E7871-2AA2-49AD-8F78-F09275A76F3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1158-4F8E-B11E-59548AC119C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E41F864-EBCA-4B07-8B28-16645140D70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1158-4F8E-B11E-59548AC119C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8CE2C19-7A31-48E5-BF3E-C06D9A8DD9B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1158-4F8E-B11E-59548AC119C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A57157D-D40B-493F-81F6-EC89AEE00C1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1158-4F8E-B11E-59548AC119C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F1E1F37-7E5C-4E65-936C-54645277133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1158-4F8E-B11E-59548AC119C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FD55400-0B16-42BD-BF7A-C3327BC894F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1158-4F8E-B11E-59548AC119C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52C5D9BC-A3B5-4B41-9469-5872BC1F873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1158-4F8E-B11E-59548AC119C1}"/>
                </c:ext>
              </c:extLst>
            </c:dLbl>
            <c:dLbl>
              <c:idx val="9"/>
              <c:layout>
                <c:manualLayout>
                  <c:x val="-1.2285012285012284E-2"/>
                  <c:y val="-1.1900760498246537E-16"/>
                </c:manualLayout>
              </c:layout>
              <c:tx>
                <c:rich>
                  <a:bodyPr/>
                  <a:lstStyle/>
                  <a:p>
                    <a:fld id="{E5494E5B-ED1A-499A-9A36-7A0B11CB61B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1158-4F8E-B11E-59548AC119C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BC49D162-1641-44A8-983B-DD4C2E32610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1158-4F8E-B11E-59548AC119C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5B788133-1FD3-45D8-A127-8DF75A2A18A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1158-4F8E-B11E-59548AC119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dk1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'DEA-1-2-M'!$K$11:$K$22</c:f>
              <c:numCache>
                <c:formatCode>0.000</c:formatCode>
                <c:ptCount val="12"/>
                <c:pt idx="0">
                  <c:v>1.2616033755274263</c:v>
                </c:pt>
                <c:pt idx="1">
                  <c:v>1.1253918495297806</c:v>
                </c:pt>
                <c:pt idx="2">
                  <c:v>0.98611111111111105</c:v>
                </c:pt>
                <c:pt idx="3">
                  <c:v>1.4736842105263159</c:v>
                </c:pt>
                <c:pt idx="4">
                  <c:v>0.9826086956521739</c:v>
                </c:pt>
                <c:pt idx="5">
                  <c:v>0.94285714285714284</c:v>
                </c:pt>
                <c:pt idx="6">
                  <c:v>1.2245762711864407</c:v>
                </c:pt>
                <c:pt idx="7">
                  <c:v>0.90267983074753178</c:v>
                </c:pt>
                <c:pt idx="8">
                  <c:v>0.9260400616332819</c:v>
                </c:pt>
                <c:pt idx="9">
                  <c:v>0.94293478260869568</c:v>
                </c:pt>
                <c:pt idx="10">
                  <c:v>1.0732600732600732</c:v>
                </c:pt>
                <c:pt idx="11">
                  <c:v>1.268996960486322</c:v>
                </c:pt>
              </c:numCache>
            </c:numRef>
          </c:xVal>
          <c:yVal>
            <c:numRef>
              <c:f>'DEA-1-2-M'!$M$11:$M$22</c:f>
              <c:numCache>
                <c:formatCode>0.000</c:formatCode>
                <c:ptCount val="12"/>
                <c:pt idx="0">
                  <c:v>1.6244725738396624</c:v>
                </c:pt>
                <c:pt idx="1">
                  <c:v>1.5203761755485892</c:v>
                </c:pt>
                <c:pt idx="2">
                  <c:v>1.8452380952380953</c:v>
                </c:pt>
                <c:pt idx="3">
                  <c:v>2.1329639889196677</c:v>
                </c:pt>
                <c:pt idx="4">
                  <c:v>2.2608695652173911</c:v>
                </c:pt>
                <c:pt idx="5">
                  <c:v>1.5047619047619047</c:v>
                </c:pt>
                <c:pt idx="6">
                  <c:v>3.6440677966101696</c:v>
                </c:pt>
                <c:pt idx="7">
                  <c:v>1.2834978843441467</c:v>
                </c:pt>
                <c:pt idx="8">
                  <c:v>1.1248073959938365</c:v>
                </c:pt>
                <c:pt idx="9">
                  <c:v>1.1956521739130435</c:v>
                </c:pt>
                <c:pt idx="10">
                  <c:v>1.5018315018315016</c:v>
                </c:pt>
                <c:pt idx="11">
                  <c:v>1.4589665653495441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'DEA-1-2-M'!$B$11:$B$22</c15:f>
                <c15:dlblRangeCache>
                  <c:ptCount val="12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1158-4F8E-B11E-59548AC119C1}"/>
            </c:ext>
          </c:extLst>
        </c:ser>
        <c:ser>
          <c:idx val="0"/>
          <c:order val="1"/>
          <c:spPr>
            <a:ln w="25400" cap="rnd">
              <a:solidFill>
                <a:schemeClr val="dk1"/>
              </a:solidFill>
              <a:round/>
            </a:ln>
            <a:effectLst/>
          </c:spPr>
          <c:marker>
            <c:symbol val="none"/>
          </c:marker>
          <c:xVal>
            <c:numRef>
              <c:f>'DEA-1-2-M'!$W$11:$W$12</c:f>
              <c:numCache>
                <c:formatCode>0.000</c:formatCode>
                <c:ptCount val="2"/>
                <c:pt idx="0" formatCode="General">
                  <c:v>0</c:v>
                </c:pt>
                <c:pt idx="1">
                  <c:v>1.2245762711864407</c:v>
                </c:pt>
              </c:numCache>
            </c:numRef>
          </c:xVal>
          <c:yVal>
            <c:numRef>
              <c:f>'DEA-1-2-M'!$X$11:$X$12</c:f>
              <c:numCache>
                <c:formatCode>0.000</c:formatCode>
                <c:ptCount val="2"/>
                <c:pt idx="0">
                  <c:v>3.6440677966101696</c:v>
                </c:pt>
                <c:pt idx="1">
                  <c:v>3.6440677966101696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1158-4F8E-B11E-59548AC119C1}"/>
            </c:ext>
          </c:extLst>
        </c:ser>
        <c:ser>
          <c:idx val="2"/>
          <c:order val="2"/>
          <c:spPr>
            <a:ln w="25400" cap="rnd">
              <a:solidFill>
                <a:schemeClr val="dk1"/>
              </a:solidFill>
              <a:round/>
            </a:ln>
            <a:effectLst/>
          </c:spPr>
          <c:marker>
            <c:symbol val="none"/>
          </c:marker>
          <c:xVal>
            <c:numRef>
              <c:f>'DEA-1-2-M'!$W$13:$W$14</c:f>
              <c:numCache>
                <c:formatCode>0.000</c:formatCode>
                <c:ptCount val="2"/>
                <c:pt idx="0">
                  <c:v>1.4736842105263159</c:v>
                </c:pt>
                <c:pt idx="1">
                  <c:v>1.4736842105263159</c:v>
                </c:pt>
              </c:numCache>
            </c:numRef>
          </c:xVal>
          <c:yVal>
            <c:numRef>
              <c:f>'DEA-1-2-M'!$X$13:$X$14</c:f>
              <c:numCache>
                <c:formatCode>General</c:formatCode>
                <c:ptCount val="2"/>
                <c:pt idx="0" formatCode="0.000">
                  <c:v>2.1329639889196677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1158-4F8E-B11E-59548AC119C1}"/>
            </c:ext>
          </c:extLst>
        </c:ser>
        <c:ser>
          <c:idx val="3"/>
          <c:order val="3"/>
          <c:spPr>
            <a:ln w="25400" cap="rnd">
              <a:solidFill>
                <a:schemeClr val="dk1"/>
              </a:solidFill>
              <a:round/>
            </a:ln>
            <a:effectLst/>
          </c:spPr>
          <c:marker>
            <c:symbol val="none"/>
          </c:marker>
          <c:xVal>
            <c:numRef>
              <c:f>'DEA-1-2-M'!$W$15:$W$16</c:f>
              <c:numCache>
                <c:formatCode>0.000</c:formatCode>
                <c:ptCount val="2"/>
                <c:pt idx="0">
                  <c:v>1.2245762711864407</c:v>
                </c:pt>
                <c:pt idx="1">
                  <c:v>1.4736842105263159</c:v>
                </c:pt>
              </c:numCache>
            </c:numRef>
          </c:xVal>
          <c:yVal>
            <c:numRef>
              <c:f>'DEA-1-2-M'!$X$15:$X$16</c:f>
              <c:numCache>
                <c:formatCode>0.000</c:formatCode>
                <c:ptCount val="2"/>
                <c:pt idx="0">
                  <c:v>3.6440677966101696</c:v>
                </c:pt>
                <c:pt idx="1">
                  <c:v>2.1329639889196677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1158-4F8E-B11E-59548AC119C1}"/>
            </c:ext>
          </c:extLst>
        </c:ser>
        <c:ser>
          <c:idx val="4"/>
          <c:order val="4"/>
          <c:spPr>
            <a:ln w="25400" cap="rnd">
              <a:solidFill>
                <a:schemeClr val="dk1"/>
              </a:solidFill>
              <a:round/>
            </a:ln>
            <a:effectLst/>
          </c:spPr>
          <c:marker>
            <c:symbol val="none"/>
          </c:marker>
          <c:xVal>
            <c:numRef>
              <c:f>'DEA-1-2-M'!$W$17:$W$18</c:f>
              <c:numCache>
                <c:formatCode>0.000</c:formatCode>
                <c:ptCount val="2"/>
                <c:pt idx="0" formatCode="General">
                  <c:v>0</c:v>
                </c:pt>
                <c:pt idx="1">
                  <c:v>1.3949880299092809</c:v>
                </c:pt>
              </c:numCache>
            </c:numRef>
          </c:xVal>
          <c:yVal>
            <c:numRef>
              <c:f>'DEA-1-2-M'!$X$17:$X$18</c:f>
              <c:numCache>
                <c:formatCode>0.000</c:formatCode>
                <c:ptCount val="2"/>
                <c:pt idx="0" formatCode="General">
                  <c:v>0</c:v>
                </c:pt>
                <c:pt idx="1">
                  <c:v>2.6103397742769245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1158-4F8E-B11E-59548AC11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8682048"/>
        <c:axId val="638677456"/>
      </c:scatterChart>
      <c:valAx>
        <c:axId val="638682048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dk1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US"/>
                  <a:t>Profit/Labor</a:t>
                </a:r>
                <a:r>
                  <a:rPr lang="en-US" baseline="0"/>
                  <a:t> (X=O1/I1)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dk1"/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638677456"/>
        <c:crosses val="autoZero"/>
        <c:crossBetween val="midCat"/>
      </c:valAx>
      <c:valAx>
        <c:axId val="638677456"/>
        <c:scaling>
          <c:orientation val="minMax"/>
          <c:max val="4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dk1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US"/>
                  <a:t>Satisfaction/Labor (Y=O2/I1)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dk1"/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638682048"/>
        <c:crosses val="autoZero"/>
        <c:crossBetween val="midCat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 sz="1200" baseline="0">
          <a:solidFill>
            <a:schemeClr val="dk1"/>
          </a:solidFill>
          <a:latin typeface="Arial" panose="020B0604020202020204" pitchFamily="34" charset="0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sng" strike="noStrike" kern="1200" spc="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US" b="1" i="0" u="sng" baseline="0"/>
              <a:t>Ratios(Satisfaction/Labor vs. Profit/Labor)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sng" strike="noStrike" kern="1200" spc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x"/>
            <c:size val="9"/>
            <c:spPr>
              <a:noFill/>
              <a:ln w="38100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E367A3D8-791A-4A04-A2B9-49BB5F8E26A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2A1C-48BB-9721-014D125A0328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anchor="ctr" anchorCtr="0"/>
                  <a:lstStyle/>
                  <a:p>
                    <a:pPr algn="l">
                      <a:defRPr sz="1200" b="0" i="0" u="none" strike="noStrike" kern="1200" baseline="0">
                        <a:solidFill>
                          <a:schemeClr val="dk1"/>
                        </a:solidFill>
                        <a:latin typeface="Arial" panose="020B0604020202020204" pitchFamily="34" charset="0"/>
                        <a:ea typeface="+mn-ea"/>
                        <a:cs typeface="+mn-cs"/>
                      </a:defRPr>
                    </a:pPr>
                    <a:fld id="{77862636-0E97-4B9B-A34D-67CD35E1DA57}" type="CELLRANGE">
                      <a:rPr lang="en-US"/>
                      <a:pPr algn="l">
                        <a:defRPr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200" b="0" i="0" u="none" strike="noStrike" kern="1200" baseline="0">
                      <a:solidFill>
                        <a:schemeClr val="dk1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2A1C-48BB-9721-014D125A032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F217499-340D-4D05-A92C-A5622A409DC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2A1C-48BB-9721-014D125A032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13FFD10-BD47-40E0-AB4D-E1CFAA4D34D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2A1C-48BB-9721-014D125A032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923CD88-21CD-4E94-8015-2AE1EEEAC32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2A1C-48BB-9721-014D125A032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C62E569-9E09-4150-8A9A-84FF7FAE446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2A1C-48BB-9721-014D125A032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6BA8E2A-9BC9-47A9-B694-450C1001E47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2A1C-48BB-9721-014D125A032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465E454-59AD-414F-B2EA-57B5B4B1212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2A1C-48BB-9721-014D125A032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5315314D-7FE1-4560-8D39-9E20CBD2A06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2A1C-48BB-9721-014D125A0328}"/>
                </c:ext>
              </c:extLst>
            </c:dLbl>
            <c:dLbl>
              <c:idx val="9"/>
              <c:layout>
                <c:manualLayout>
                  <c:x val="-1.2285012285012284E-2"/>
                  <c:y val="-1.1900760498246537E-16"/>
                </c:manualLayout>
              </c:layout>
              <c:tx>
                <c:rich>
                  <a:bodyPr/>
                  <a:lstStyle/>
                  <a:p>
                    <a:fld id="{8E3A20E6-DE2F-4D71-87B2-7173B97B1E9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2A1C-48BB-9721-014D125A0328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011A8293-8058-4181-89A2-D0173583AC4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2A1C-48BB-9721-014D125A0328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47C65C8B-6F4F-4A6F-8E28-8470D1F9742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2A1C-48BB-9721-014D125A03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dk1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'DEA-1-2-M-C'!$M$11:$M$22</c:f>
              <c:numCache>
                <c:formatCode>0.000</c:formatCode>
                <c:ptCount val="12"/>
                <c:pt idx="0">
                  <c:v>1.2616033755274263</c:v>
                </c:pt>
                <c:pt idx="1">
                  <c:v>1.1253918495297806</c:v>
                </c:pt>
                <c:pt idx="2">
                  <c:v>0.98611111111111105</c:v>
                </c:pt>
                <c:pt idx="3">
                  <c:v>1.4736842105263159</c:v>
                </c:pt>
                <c:pt idx="4">
                  <c:v>0.9826086956521739</c:v>
                </c:pt>
                <c:pt idx="5">
                  <c:v>0.94285714285714284</c:v>
                </c:pt>
                <c:pt idx="6">
                  <c:v>1.2245762711864407</c:v>
                </c:pt>
                <c:pt idx="7">
                  <c:v>0.90267983074753178</c:v>
                </c:pt>
                <c:pt idx="8">
                  <c:v>0.9260400616332819</c:v>
                </c:pt>
                <c:pt idx="9">
                  <c:v>0.94293478260869568</c:v>
                </c:pt>
                <c:pt idx="10">
                  <c:v>1.0732600732600732</c:v>
                </c:pt>
                <c:pt idx="11">
                  <c:v>1.268996960486322</c:v>
                </c:pt>
              </c:numCache>
            </c:numRef>
          </c:xVal>
          <c:yVal>
            <c:numRef>
              <c:f>'DEA-1-2-M-C'!$O$11:$O$22</c:f>
              <c:numCache>
                <c:formatCode>0.000</c:formatCode>
                <c:ptCount val="12"/>
                <c:pt idx="0">
                  <c:v>1.6244725738396624</c:v>
                </c:pt>
                <c:pt idx="1">
                  <c:v>1.5203761755485892</c:v>
                </c:pt>
                <c:pt idx="2">
                  <c:v>1.8452380952380953</c:v>
                </c:pt>
                <c:pt idx="3">
                  <c:v>2.1329639889196677</c:v>
                </c:pt>
                <c:pt idx="4">
                  <c:v>2.2608695652173911</c:v>
                </c:pt>
                <c:pt idx="5">
                  <c:v>1.5047619047619047</c:v>
                </c:pt>
                <c:pt idx="6">
                  <c:v>3.6440677966101696</c:v>
                </c:pt>
                <c:pt idx="7">
                  <c:v>1.2834978843441467</c:v>
                </c:pt>
                <c:pt idx="8">
                  <c:v>1.1248073959938365</c:v>
                </c:pt>
                <c:pt idx="9">
                  <c:v>1.1956521739130435</c:v>
                </c:pt>
                <c:pt idx="10">
                  <c:v>1.5018315018315016</c:v>
                </c:pt>
                <c:pt idx="11">
                  <c:v>1.4589665653495441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'DEA-1-2-M-C'!$B$11:$B$22</c15:f>
                <c15:dlblRangeCache>
                  <c:ptCount val="12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2A1C-48BB-9721-014D125A0328}"/>
            </c:ext>
          </c:extLst>
        </c:ser>
        <c:ser>
          <c:idx val="0"/>
          <c:order val="1"/>
          <c:spPr>
            <a:ln w="25400" cap="rnd">
              <a:solidFill>
                <a:schemeClr val="dk1"/>
              </a:solidFill>
              <a:round/>
            </a:ln>
            <a:effectLst/>
          </c:spPr>
          <c:marker>
            <c:symbol val="none"/>
          </c:marker>
          <c:xVal>
            <c:numRef>
              <c:f>'DEA-1-2-M-C'!$Y$11:$Y$12</c:f>
              <c:numCache>
                <c:formatCode>0.000</c:formatCode>
                <c:ptCount val="2"/>
                <c:pt idx="0" formatCode="General">
                  <c:v>0</c:v>
                </c:pt>
                <c:pt idx="1">
                  <c:v>1.2245762711864407</c:v>
                </c:pt>
              </c:numCache>
            </c:numRef>
          </c:xVal>
          <c:yVal>
            <c:numRef>
              <c:f>'DEA-1-2-M-C'!$Z$11:$Z$12</c:f>
              <c:numCache>
                <c:formatCode>0.000</c:formatCode>
                <c:ptCount val="2"/>
                <c:pt idx="0">
                  <c:v>3.6440677966101696</c:v>
                </c:pt>
                <c:pt idx="1">
                  <c:v>3.6440677966101696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2A1C-48BB-9721-014D125A0328}"/>
            </c:ext>
          </c:extLst>
        </c:ser>
        <c:ser>
          <c:idx val="2"/>
          <c:order val="2"/>
          <c:spPr>
            <a:ln w="25400" cap="rnd">
              <a:solidFill>
                <a:schemeClr val="dk1"/>
              </a:solidFill>
              <a:round/>
            </a:ln>
            <a:effectLst/>
          </c:spPr>
          <c:marker>
            <c:symbol val="none"/>
          </c:marker>
          <c:xVal>
            <c:numRef>
              <c:f>'DEA-1-2-M-C'!$Y$13:$Y$14</c:f>
              <c:numCache>
                <c:formatCode>0.000</c:formatCode>
                <c:ptCount val="2"/>
                <c:pt idx="0">
                  <c:v>1.4736842105263159</c:v>
                </c:pt>
                <c:pt idx="1">
                  <c:v>1.4736842105263159</c:v>
                </c:pt>
              </c:numCache>
            </c:numRef>
          </c:xVal>
          <c:yVal>
            <c:numRef>
              <c:f>'DEA-1-2-M-C'!$Z$13:$Z$14</c:f>
              <c:numCache>
                <c:formatCode>General</c:formatCode>
                <c:ptCount val="2"/>
                <c:pt idx="0" formatCode="0.000">
                  <c:v>2.1329639889196677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2A1C-48BB-9721-014D125A0328}"/>
            </c:ext>
          </c:extLst>
        </c:ser>
        <c:ser>
          <c:idx val="3"/>
          <c:order val="3"/>
          <c:spPr>
            <a:ln w="25400" cap="rnd">
              <a:solidFill>
                <a:schemeClr val="dk1"/>
              </a:solidFill>
              <a:round/>
            </a:ln>
            <a:effectLst/>
          </c:spPr>
          <c:marker>
            <c:symbol val="none"/>
          </c:marker>
          <c:xVal>
            <c:numRef>
              <c:f>'DEA-1-2-M-C'!$Y$15:$Y$16</c:f>
              <c:numCache>
                <c:formatCode>0.000</c:formatCode>
                <c:ptCount val="2"/>
                <c:pt idx="0">
                  <c:v>1.2245762711864407</c:v>
                </c:pt>
                <c:pt idx="1">
                  <c:v>1.4736842105263159</c:v>
                </c:pt>
              </c:numCache>
            </c:numRef>
          </c:xVal>
          <c:yVal>
            <c:numRef>
              <c:f>'DEA-1-2-M-C'!$Z$15:$Z$16</c:f>
              <c:numCache>
                <c:formatCode>0.000</c:formatCode>
                <c:ptCount val="2"/>
                <c:pt idx="0">
                  <c:v>3.6440677966101696</c:v>
                </c:pt>
                <c:pt idx="1">
                  <c:v>2.1329639889196677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2A1C-48BB-9721-014D125A0328}"/>
            </c:ext>
          </c:extLst>
        </c:ser>
        <c:ser>
          <c:idx val="4"/>
          <c:order val="4"/>
          <c:spPr>
            <a:ln w="25400" cap="rnd">
              <a:solidFill>
                <a:schemeClr val="dk1"/>
              </a:solidFill>
              <a:round/>
            </a:ln>
            <a:effectLst/>
          </c:spPr>
          <c:marker>
            <c:symbol val="none"/>
          </c:marker>
          <c:xVal>
            <c:numRef>
              <c:f>'DEA-1-2-M-C'!$Y$17:$Y$18</c:f>
              <c:numCache>
                <c:formatCode>0.000</c:formatCode>
                <c:ptCount val="2"/>
                <c:pt idx="0" formatCode="General">
                  <c:v>0</c:v>
                </c:pt>
                <c:pt idx="1">
                  <c:v>1.3949880299092809</c:v>
                </c:pt>
              </c:numCache>
            </c:numRef>
          </c:xVal>
          <c:yVal>
            <c:numRef>
              <c:f>'DEA-1-2-M-C'!$Z$17:$Z$18</c:f>
              <c:numCache>
                <c:formatCode>0.000</c:formatCode>
                <c:ptCount val="2"/>
                <c:pt idx="0" formatCode="General">
                  <c:v>0</c:v>
                </c:pt>
                <c:pt idx="1">
                  <c:v>2.6103397742769245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2A1C-48BB-9721-014D125A0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8682048"/>
        <c:axId val="638677456"/>
      </c:scatterChart>
      <c:valAx>
        <c:axId val="638682048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dk1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US"/>
                  <a:t>Profit/Labor</a:t>
                </a:r>
                <a:r>
                  <a:rPr lang="en-US" baseline="0"/>
                  <a:t> (X=O1/I1)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dk1"/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638677456"/>
        <c:crosses val="autoZero"/>
        <c:crossBetween val="midCat"/>
      </c:valAx>
      <c:valAx>
        <c:axId val="638677456"/>
        <c:scaling>
          <c:orientation val="minMax"/>
          <c:max val="4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dk1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US"/>
                  <a:t>Satisfaction/Labor (Y=O2/I1)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dk1"/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638682048"/>
        <c:crosses val="autoZero"/>
        <c:crossBetween val="midCat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 sz="1200" baseline="0">
          <a:solidFill>
            <a:schemeClr val="dk1"/>
          </a:solidFill>
          <a:latin typeface="Arial" panose="020B0604020202020204" pitchFamily="34" charset="0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23</xdr:row>
      <xdr:rowOff>99059</xdr:rowOff>
    </xdr:from>
    <xdr:to>
      <xdr:col>7</xdr:col>
      <xdr:colOff>601980</xdr:colOff>
      <xdr:row>41</xdr:row>
      <xdr:rowOff>161712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67CFD3-803A-4685-BA42-5048731BD2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861060</xdr:colOff>
      <xdr:row>23</xdr:row>
      <xdr:rowOff>106679</xdr:rowOff>
    </xdr:from>
    <xdr:to>
      <xdr:col>23</xdr:col>
      <xdr:colOff>358140</xdr:colOff>
      <xdr:row>41</xdr:row>
      <xdr:rowOff>169332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1235B2-F0E3-430A-8DAC-03662CD42E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147533</xdr:colOff>
      <xdr:row>6</xdr:row>
      <xdr:rowOff>0</xdr:rowOff>
    </xdr:from>
    <xdr:to>
      <xdr:col>29</xdr:col>
      <xdr:colOff>41699</xdr:colOff>
      <xdr:row>26</xdr:row>
      <xdr:rowOff>91652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67D511-69B6-4B56-989A-64DF576C81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147533</xdr:colOff>
      <xdr:row>6</xdr:row>
      <xdr:rowOff>0</xdr:rowOff>
    </xdr:from>
    <xdr:to>
      <xdr:col>31</xdr:col>
      <xdr:colOff>41699</xdr:colOff>
      <xdr:row>26</xdr:row>
      <xdr:rowOff>91652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D609CF-76B1-47B4-8CAE-BC00DFE913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63E6C-2436-47C9-BD49-F87EDB092A52}">
  <sheetPr codeName="Sheet12"/>
  <dimension ref="A1:N21"/>
  <sheetViews>
    <sheetView tabSelected="1" workbookViewId="0">
      <selection activeCell="A2" sqref="A2"/>
    </sheetView>
  </sheetViews>
  <sheetFormatPr defaultRowHeight="15.6" x14ac:dyDescent="0.3"/>
  <cols>
    <col min="1" max="1" width="2.6328125" style="3" customWidth="1"/>
    <col min="2" max="2" width="8.7265625" style="3"/>
    <col min="3" max="7" width="10.6328125" style="2" customWidth="1"/>
    <col min="8" max="10" width="2.6328125" style="3" customWidth="1"/>
    <col min="11" max="14" width="2.6328125" style="41" customWidth="1"/>
    <col min="15" max="16384" width="8.7265625" style="3"/>
  </cols>
  <sheetData>
    <row r="1" spans="1:14" x14ac:dyDescent="0.3">
      <c r="A1" s="1" t="s">
        <v>0</v>
      </c>
    </row>
    <row r="2" spans="1:14" ht="16.2" thickBot="1" x14ac:dyDescent="0.35"/>
    <row r="3" spans="1:14" x14ac:dyDescent="0.3">
      <c r="B3" s="86" t="s">
        <v>38</v>
      </c>
      <c r="I3" s="89"/>
      <c r="K3" s="87" t="s">
        <v>0</v>
      </c>
    </row>
    <row r="4" spans="1:14" x14ac:dyDescent="0.3">
      <c r="B4" s="1" t="s">
        <v>97</v>
      </c>
      <c r="I4" s="90"/>
    </row>
    <row r="5" spans="1:14" x14ac:dyDescent="0.3">
      <c r="B5" s="54" t="s">
        <v>70</v>
      </c>
      <c r="C5" s="41" t="s">
        <v>113</v>
      </c>
      <c r="I5" s="90"/>
      <c r="L5" s="4" t="s">
        <v>127</v>
      </c>
    </row>
    <row r="6" spans="1:14" x14ac:dyDescent="0.3">
      <c r="B6" s="54" t="s">
        <v>112</v>
      </c>
      <c r="C6" s="41" t="s">
        <v>114</v>
      </c>
      <c r="I6" s="90"/>
      <c r="M6" s="4" t="s">
        <v>128</v>
      </c>
    </row>
    <row r="7" spans="1:14" x14ac:dyDescent="0.3">
      <c r="B7" s="2"/>
      <c r="C7" s="55" t="s">
        <v>8</v>
      </c>
      <c r="D7" s="56" t="s">
        <v>8</v>
      </c>
      <c r="E7" s="56" t="s">
        <v>8</v>
      </c>
      <c r="F7" s="55" t="s">
        <v>9</v>
      </c>
      <c r="G7" s="57" t="s">
        <v>9</v>
      </c>
      <c r="I7" s="90"/>
      <c r="N7" s="41" t="s">
        <v>129</v>
      </c>
    </row>
    <row r="8" spans="1:14" x14ac:dyDescent="0.3">
      <c r="B8" s="10" t="s">
        <v>51</v>
      </c>
      <c r="C8" s="13" t="s">
        <v>3</v>
      </c>
      <c r="D8" s="14" t="s">
        <v>4</v>
      </c>
      <c r="E8" s="14" t="s">
        <v>5</v>
      </c>
      <c r="F8" s="13" t="s">
        <v>6</v>
      </c>
      <c r="G8" s="16" t="s">
        <v>7</v>
      </c>
      <c r="I8" s="90"/>
      <c r="N8" s="41" t="s">
        <v>130</v>
      </c>
    </row>
    <row r="9" spans="1:14" x14ac:dyDescent="0.3">
      <c r="B9" s="17">
        <v>1</v>
      </c>
      <c r="C9" s="8">
        <v>5.98</v>
      </c>
      <c r="D9" s="2">
        <v>7.7</v>
      </c>
      <c r="E9" s="2">
        <v>92</v>
      </c>
      <c r="F9" s="8">
        <v>4.74</v>
      </c>
      <c r="G9" s="9">
        <v>6.75</v>
      </c>
      <c r="I9" s="90"/>
      <c r="N9" s="41" t="s">
        <v>131</v>
      </c>
    </row>
    <row r="10" spans="1:14" x14ac:dyDescent="0.3">
      <c r="B10" s="17">
        <v>2</v>
      </c>
      <c r="C10" s="8">
        <v>7.18</v>
      </c>
      <c r="D10" s="2">
        <v>9.6999999999999993</v>
      </c>
      <c r="E10" s="2">
        <v>99</v>
      </c>
      <c r="F10" s="8">
        <v>6.38</v>
      </c>
      <c r="G10" s="9">
        <v>7.42</v>
      </c>
      <c r="I10" s="90"/>
      <c r="N10" s="41" t="s">
        <v>132</v>
      </c>
    </row>
    <row r="11" spans="1:14" x14ac:dyDescent="0.3">
      <c r="B11" s="17">
        <v>3</v>
      </c>
      <c r="C11" s="8">
        <v>4.97</v>
      </c>
      <c r="D11" s="2">
        <v>9.3000000000000007</v>
      </c>
      <c r="E11" s="2">
        <v>98</v>
      </c>
      <c r="F11" s="8">
        <v>5.04</v>
      </c>
      <c r="G11" s="9">
        <v>6.35</v>
      </c>
      <c r="I11" s="90"/>
      <c r="M11" s="4" t="s">
        <v>133</v>
      </c>
    </row>
    <row r="12" spans="1:14" x14ac:dyDescent="0.3">
      <c r="B12" s="17">
        <v>4</v>
      </c>
      <c r="C12" s="8">
        <v>5.32</v>
      </c>
      <c r="D12" s="2">
        <v>7.7</v>
      </c>
      <c r="E12" s="2">
        <v>87</v>
      </c>
      <c r="F12" s="8">
        <v>3.61</v>
      </c>
      <c r="G12" s="9">
        <v>6.34</v>
      </c>
      <c r="I12" s="90"/>
      <c r="M12" s="41" t="s">
        <v>134</v>
      </c>
    </row>
    <row r="13" spans="1:14" x14ac:dyDescent="0.3">
      <c r="B13" s="17">
        <v>5</v>
      </c>
      <c r="C13" s="8">
        <v>3.39</v>
      </c>
      <c r="D13" s="2">
        <v>7.8</v>
      </c>
      <c r="E13" s="2">
        <v>94</v>
      </c>
      <c r="F13" s="8">
        <v>3.45</v>
      </c>
      <c r="G13" s="9">
        <v>4.43</v>
      </c>
      <c r="I13" s="90"/>
      <c r="N13" s="41" t="s">
        <v>135</v>
      </c>
    </row>
    <row r="14" spans="1:14" x14ac:dyDescent="0.3">
      <c r="B14" s="17">
        <v>6</v>
      </c>
      <c r="C14" s="8">
        <v>4.95</v>
      </c>
      <c r="D14" s="2">
        <v>7.9</v>
      </c>
      <c r="E14" s="2">
        <v>88</v>
      </c>
      <c r="F14" s="8">
        <v>5.25</v>
      </c>
      <c r="G14" s="9">
        <v>6.31</v>
      </c>
      <c r="I14" s="90"/>
      <c r="N14" s="41" t="s">
        <v>136</v>
      </c>
    </row>
    <row r="15" spans="1:14" x14ac:dyDescent="0.3">
      <c r="B15" s="17">
        <v>7</v>
      </c>
      <c r="C15" s="8">
        <v>2.89</v>
      </c>
      <c r="D15" s="2">
        <v>8.6</v>
      </c>
      <c r="E15" s="2">
        <v>90</v>
      </c>
      <c r="F15" s="8">
        <v>2.36</v>
      </c>
      <c r="G15" s="9">
        <v>3.23</v>
      </c>
      <c r="I15" s="90"/>
      <c r="N15" s="41" t="s">
        <v>137</v>
      </c>
    </row>
    <row r="16" spans="1:14" x14ac:dyDescent="0.3">
      <c r="B16" s="17">
        <v>8</v>
      </c>
      <c r="C16" s="8">
        <v>6.4</v>
      </c>
      <c r="D16" s="2">
        <v>9.1</v>
      </c>
      <c r="E16" s="2">
        <v>100</v>
      </c>
      <c r="F16" s="8">
        <v>7.09</v>
      </c>
      <c r="G16" s="9">
        <v>8.69</v>
      </c>
      <c r="I16" s="90"/>
    </row>
    <row r="17" spans="2:13" x14ac:dyDescent="0.3">
      <c r="B17" s="17">
        <v>9</v>
      </c>
      <c r="C17" s="8">
        <v>6.01</v>
      </c>
      <c r="D17" s="2">
        <v>7.3</v>
      </c>
      <c r="E17" s="2">
        <v>89</v>
      </c>
      <c r="F17" s="8">
        <v>6.49</v>
      </c>
      <c r="G17" s="9">
        <v>7.28</v>
      </c>
      <c r="I17" s="90"/>
      <c r="L17" s="4" t="s">
        <v>138</v>
      </c>
    </row>
    <row r="18" spans="2:13" x14ac:dyDescent="0.3">
      <c r="B18" s="17">
        <v>10</v>
      </c>
      <c r="C18" s="8">
        <v>6.94</v>
      </c>
      <c r="D18" s="2">
        <v>8.8000000000000007</v>
      </c>
      <c r="E18" s="2">
        <v>89</v>
      </c>
      <c r="F18" s="8">
        <v>7.36</v>
      </c>
      <c r="G18" s="9">
        <v>9.07</v>
      </c>
      <c r="I18" s="90"/>
      <c r="M18" s="4" t="s">
        <v>139</v>
      </c>
    </row>
    <row r="19" spans="2:13" x14ac:dyDescent="0.3">
      <c r="B19" s="17">
        <v>11</v>
      </c>
      <c r="C19" s="8">
        <v>5.86</v>
      </c>
      <c r="D19" s="2">
        <v>8.1999999999999993</v>
      </c>
      <c r="E19" s="2">
        <v>93</v>
      </c>
      <c r="F19" s="8">
        <v>5.46</v>
      </c>
      <c r="G19" s="9">
        <v>6.69</v>
      </c>
      <c r="I19" s="90"/>
      <c r="M19" s="4" t="s">
        <v>140</v>
      </c>
    </row>
    <row r="20" spans="2:13" x14ac:dyDescent="0.3">
      <c r="B20" s="15">
        <v>12</v>
      </c>
      <c r="C20" s="13">
        <v>8.35</v>
      </c>
      <c r="D20" s="14">
        <v>9.6</v>
      </c>
      <c r="E20" s="14">
        <v>97</v>
      </c>
      <c r="F20" s="13">
        <v>6.58</v>
      </c>
      <c r="G20" s="16">
        <v>8.75</v>
      </c>
      <c r="I20" s="90"/>
      <c r="M20" s="4" t="s">
        <v>152</v>
      </c>
    </row>
    <row r="21" spans="2:13" ht="16.2" thickBot="1" x14ac:dyDescent="0.35">
      <c r="I21" s="9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1FC52-8827-4171-9E7F-B266F27B1C40}">
  <sheetPr codeName="Sheet6"/>
  <dimension ref="A1:Q36"/>
  <sheetViews>
    <sheetView zoomScaleNormal="100" workbookViewId="0">
      <selection activeCell="A2" sqref="A2"/>
    </sheetView>
  </sheetViews>
  <sheetFormatPr defaultRowHeight="15.6" x14ac:dyDescent="0.3"/>
  <cols>
    <col min="1" max="1" width="2.6328125" style="3" customWidth="1"/>
    <col min="2" max="2" width="8.7265625" style="3"/>
    <col min="3" max="16" width="10.6328125" style="2" customWidth="1"/>
    <col min="17" max="16384" width="8.7265625" style="3"/>
  </cols>
  <sheetData>
    <row r="1" spans="1:16" x14ac:dyDescent="0.3">
      <c r="A1" s="1" t="s">
        <v>0</v>
      </c>
    </row>
    <row r="3" spans="1:16" x14ac:dyDescent="0.3">
      <c r="B3" s="4" t="s">
        <v>1</v>
      </c>
    </row>
    <row r="4" spans="1:16" x14ac:dyDescent="0.3">
      <c r="B4" s="1" t="s">
        <v>97</v>
      </c>
    </row>
    <row r="5" spans="1:16" x14ac:dyDescent="0.3">
      <c r="B5" s="54" t="s">
        <v>70</v>
      </c>
      <c r="C5" s="41" t="s">
        <v>113</v>
      </c>
    </row>
    <row r="6" spans="1:16" x14ac:dyDescent="0.3">
      <c r="B6" s="54" t="s">
        <v>112</v>
      </c>
      <c r="C6" s="41" t="s">
        <v>114</v>
      </c>
    </row>
    <row r="7" spans="1:16" x14ac:dyDescent="0.3">
      <c r="L7" s="41"/>
    </row>
    <row r="8" spans="1:16" x14ac:dyDescent="0.3">
      <c r="B8" s="2" t="s">
        <v>51</v>
      </c>
      <c r="C8" s="10"/>
      <c r="D8" s="49" t="s">
        <v>12</v>
      </c>
      <c r="E8" s="49"/>
      <c r="F8" s="10" t="s">
        <v>13</v>
      </c>
      <c r="G8" s="50"/>
      <c r="H8" s="5" t="s">
        <v>14</v>
      </c>
      <c r="I8" s="7" t="s">
        <v>14</v>
      </c>
      <c r="K8" s="11" t="s">
        <v>15</v>
      </c>
      <c r="L8" s="93" t="s">
        <v>191</v>
      </c>
    </row>
    <row r="9" spans="1:16" x14ac:dyDescent="0.3">
      <c r="B9" s="11" t="s">
        <v>2</v>
      </c>
      <c r="C9" s="10" t="s">
        <v>3</v>
      </c>
      <c r="D9" s="49" t="s">
        <v>4</v>
      </c>
      <c r="E9" s="50" t="s">
        <v>5</v>
      </c>
      <c r="F9" s="13" t="s">
        <v>6</v>
      </c>
      <c r="G9" s="16" t="s">
        <v>7</v>
      </c>
      <c r="H9" s="13" t="s">
        <v>8</v>
      </c>
      <c r="I9" s="16" t="s">
        <v>9</v>
      </c>
      <c r="J9" s="10" t="s">
        <v>10</v>
      </c>
      <c r="K9" s="15" t="s">
        <v>11</v>
      </c>
      <c r="L9" s="112" t="s">
        <v>52</v>
      </c>
    </row>
    <row r="10" spans="1:16" x14ac:dyDescent="0.3">
      <c r="B10" s="93">
        <v>1</v>
      </c>
      <c r="C10" s="92">
        <v>5.98</v>
      </c>
      <c r="D10" s="115">
        <v>7.7</v>
      </c>
      <c r="E10" s="115">
        <v>92</v>
      </c>
      <c r="F10" s="92">
        <v>4.74</v>
      </c>
      <c r="G10" s="116">
        <v>6.75</v>
      </c>
      <c r="H10" s="117">
        <f t="shared" ref="H10:H21" si="0">SUMPRODUCT(C10:E10,$C$28:$E$28)</f>
        <v>0.96667380071645459</v>
      </c>
      <c r="I10" s="118">
        <f t="shared" ref="I10:I21" si="1">SUMPRODUCT(F10:G10,$F$28:$G$28)</f>
        <v>1</v>
      </c>
      <c r="J10" s="119">
        <f>H10-I10</f>
        <v>-3.332619928354541E-2</v>
      </c>
      <c r="K10" s="119">
        <v>0.96667380071645459</v>
      </c>
      <c r="L10" s="93">
        <v>0</v>
      </c>
      <c r="M10" s="72"/>
      <c r="N10" s="72"/>
      <c r="O10" s="72"/>
      <c r="P10" s="72"/>
    </row>
    <row r="11" spans="1:16" x14ac:dyDescent="0.3">
      <c r="B11" s="17">
        <v>2</v>
      </c>
      <c r="C11" s="8">
        <v>7.18</v>
      </c>
      <c r="D11" s="2">
        <v>9.6999999999999993</v>
      </c>
      <c r="E11" s="2">
        <v>99</v>
      </c>
      <c r="F11" s="8">
        <v>6.38</v>
      </c>
      <c r="G11" s="9">
        <v>7.42</v>
      </c>
      <c r="H11" s="69">
        <f t="shared" si="0"/>
        <v>1.155684987608552</v>
      </c>
      <c r="I11" s="68">
        <f t="shared" si="1"/>
        <v>1.2062544761359506</v>
      </c>
      <c r="J11" s="81">
        <f t="shared" ref="J11:J21" si="2">H11-I11</f>
        <v>-5.0569488527398621E-2</v>
      </c>
      <c r="K11" s="81">
        <v>1.0000000000000002</v>
      </c>
      <c r="L11" s="113">
        <v>0</v>
      </c>
      <c r="M11" s="72"/>
      <c r="N11" s="72"/>
      <c r="O11" s="72"/>
      <c r="P11" s="72"/>
    </row>
    <row r="12" spans="1:16" x14ac:dyDescent="0.3">
      <c r="B12" s="17">
        <v>3</v>
      </c>
      <c r="C12" s="8">
        <v>4.97</v>
      </c>
      <c r="D12" s="2">
        <v>9.3000000000000007</v>
      </c>
      <c r="E12" s="2">
        <v>98</v>
      </c>
      <c r="F12" s="8">
        <v>5.04</v>
      </c>
      <c r="G12" s="9">
        <v>6.35</v>
      </c>
      <c r="H12" s="69">
        <f t="shared" si="0"/>
        <v>0.81274608353702116</v>
      </c>
      <c r="I12" s="68">
        <f t="shared" si="1"/>
        <v>0.99388459893707559</v>
      </c>
      <c r="J12" s="81">
        <f t="shared" si="2"/>
        <v>-0.18113851540005443</v>
      </c>
      <c r="K12" s="81">
        <v>0.83452820970500596</v>
      </c>
      <c r="L12" s="113">
        <v>0</v>
      </c>
      <c r="M12" s="72"/>
      <c r="N12" s="72"/>
      <c r="O12" s="72"/>
      <c r="P12" s="72"/>
    </row>
    <row r="13" spans="1:16" x14ac:dyDescent="0.3">
      <c r="B13" s="17">
        <v>4</v>
      </c>
      <c r="C13" s="8">
        <v>5.32</v>
      </c>
      <c r="D13" s="2">
        <v>7.7</v>
      </c>
      <c r="E13" s="2">
        <v>87</v>
      </c>
      <c r="F13" s="8">
        <v>3.61</v>
      </c>
      <c r="G13" s="9">
        <v>6.34</v>
      </c>
      <c r="H13" s="69">
        <f t="shared" si="0"/>
        <v>0.86221896230088479</v>
      </c>
      <c r="I13" s="68">
        <f t="shared" si="1"/>
        <v>0.86221896230088468</v>
      </c>
      <c r="J13" s="81">
        <f t="shared" si="2"/>
        <v>0</v>
      </c>
      <c r="K13" s="81">
        <v>1</v>
      </c>
      <c r="L13" s="113">
        <v>0.26379489577093534</v>
      </c>
      <c r="M13" s="72"/>
      <c r="N13" s="72"/>
      <c r="O13" s="72"/>
      <c r="P13" s="72"/>
    </row>
    <row r="14" spans="1:16" x14ac:dyDescent="0.3">
      <c r="B14" s="17">
        <v>5</v>
      </c>
      <c r="C14" s="8">
        <v>3.39</v>
      </c>
      <c r="D14" s="2">
        <v>7.8</v>
      </c>
      <c r="E14" s="2">
        <v>94</v>
      </c>
      <c r="F14" s="8">
        <v>3.45</v>
      </c>
      <c r="G14" s="9">
        <v>4.43</v>
      </c>
      <c r="H14" s="69">
        <f t="shared" si="0"/>
        <v>0.56614350776095868</v>
      </c>
      <c r="I14" s="68">
        <f t="shared" si="1"/>
        <v>0.68732466522485258</v>
      </c>
      <c r="J14" s="81">
        <f t="shared" si="2"/>
        <v>-0.12118115746389391</v>
      </c>
      <c r="K14" s="81">
        <v>0.84258851264109058</v>
      </c>
      <c r="L14" s="113">
        <v>0</v>
      </c>
      <c r="M14" s="72"/>
      <c r="N14" s="72"/>
      <c r="O14" s="72"/>
      <c r="P14" s="72"/>
    </row>
    <row r="15" spans="1:16" x14ac:dyDescent="0.3">
      <c r="B15" s="17">
        <v>6</v>
      </c>
      <c r="C15" s="8">
        <v>4.95</v>
      </c>
      <c r="D15" s="2">
        <v>7.9</v>
      </c>
      <c r="E15" s="2">
        <v>88</v>
      </c>
      <c r="F15" s="8">
        <v>5.25</v>
      </c>
      <c r="G15" s="9">
        <v>6.31</v>
      </c>
      <c r="H15" s="69">
        <f t="shared" si="0"/>
        <v>0.80531009164569967</v>
      </c>
      <c r="I15" s="68">
        <f t="shared" si="1"/>
        <v>1.0097407425105962</v>
      </c>
      <c r="J15" s="81">
        <f t="shared" si="2"/>
        <v>-0.20443065086489653</v>
      </c>
      <c r="K15" s="81">
        <v>0.8258796808105604</v>
      </c>
      <c r="L15" s="113">
        <v>0</v>
      </c>
      <c r="M15" s="72"/>
      <c r="N15" s="72"/>
      <c r="O15" s="72"/>
      <c r="P15" s="72"/>
    </row>
    <row r="16" spans="1:16" x14ac:dyDescent="0.3">
      <c r="B16" s="17">
        <v>7</v>
      </c>
      <c r="C16" s="8">
        <v>2.89</v>
      </c>
      <c r="D16" s="2">
        <v>8.6</v>
      </c>
      <c r="E16" s="2">
        <v>90</v>
      </c>
      <c r="F16" s="8">
        <v>2.36</v>
      </c>
      <c r="G16" s="9">
        <v>3.23</v>
      </c>
      <c r="H16" s="69">
        <f t="shared" si="0"/>
        <v>0.48691907024259129</v>
      </c>
      <c r="I16" s="68">
        <f t="shared" si="1"/>
        <v>0.48691907024259107</v>
      </c>
      <c r="J16" s="81">
        <f t="shared" si="2"/>
        <v>0</v>
      </c>
      <c r="K16" s="81">
        <v>1.0000000000000013</v>
      </c>
      <c r="L16" s="113">
        <v>0.28150119061238504</v>
      </c>
      <c r="M16" s="72"/>
      <c r="N16" s="72"/>
      <c r="O16" s="72"/>
      <c r="P16" s="72"/>
    </row>
    <row r="17" spans="1:16" x14ac:dyDescent="0.3">
      <c r="B17" s="17">
        <v>8</v>
      </c>
      <c r="C17" s="8">
        <v>6.4</v>
      </c>
      <c r="D17" s="2">
        <v>9.1</v>
      </c>
      <c r="E17" s="2">
        <v>100</v>
      </c>
      <c r="F17" s="8">
        <v>7.09</v>
      </c>
      <c r="G17" s="9">
        <v>8.69</v>
      </c>
      <c r="H17" s="69">
        <f t="shared" si="0"/>
        <v>1.0352344163185014</v>
      </c>
      <c r="I17" s="68">
        <f t="shared" si="1"/>
        <v>1.3777682307201196</v>
      </c>
      <c r="J17" s="81">
        <f t="shared" si="2"/>
        <v>-0.34253381440161812</v>
      </c>
      <c r="K17" s="81">
        <v>0.7719901674926174</v>
      </c>
      <c r="L17" s="113">
        <v>0</v>
      </c>
      <c r="M17" s="72"/>
      <c r="N17" s="72"/>
      <c r="O17" s="72"/>
      <c r="P17" s="72"/>
    </row>
    <row r="18" spans="1:16" x14ac:dyDescent="0.3">
      <c r="B18" s="17">
        <v>9</v>
      </c>
      <c r="C18" s="8">
        <v>6.01</v>
      </c>
      <c r="D18" s="2">
        <v>7.3</v>
      </c>
      <c r="E18" s="2">
        <v>89</v>
      </c>
      <c r="F18" s="8">
        <v>6.49</v>
      </c>
      <c r="G18" s="9">
        <v>7.28</v>
      </c>
      <c r="H18" s="69">
        <f t="shared" si="0"/>
        <v>0.97002227442431455</v>
      </c>
      <c r="I18" s="68">
        <f t="shared" si="1"/>
        <v>1.2045715214216997</v>
      </c>
      <c r="J18" s="81">
        <f t="shared" si="2"/>
        <v>-0.23454924699738511</v>
      </c>
      <c r="K18" s="81">
        <v>0.85723254015555972</v>
      </c>
      <c r="L18" s="113">
        <v>0</v>
      </c>
      <c r="M18" s="72"/>
      <c r="N18" s="72"/>
      <c r="O18" s="72"/>
      <c r="P18" s="72"/>
    </row>
    <row r="19" spans="1:16" x14ac:dyDescent="0.3">
      <c r="B19" s="17">
        <v>10</v>
      </c>
      <c r="C19" s="8">
        <v>6.94</v>
      </c>
      <c r="D19" s="2">
        <v>8.8000000000000007</v>
      </c>
      <c r="E19" s="2">
        <v>89</v>
      </c>
      <c r="F19" s="8">
        <v>7.36</v>
      </c>
      <c r="G19" s="9">
        <v>9.07</v>
      </c>
      <c r="H19" s="69">
        <f t="shared" si="0"/>
        <v>1.1141534490351075</v>
      </c>
      <c r="I19" s="68">
        <f t="shared" si="1"/>
        <v>1.4343532197426547</v>
      </c>
      <c r="J19" s="81">
        <f t="shared" si="2"/>
        <v>-0.32019977070754724</v>
      </c>
      <c r="K19" s="81">
        <v>0.79584603872210602</v>
      </c>
      <c r="L19" s="113">
        <v>0</v>
      </c>
      <c r="M19" s="72"/>
      <c r="N19" s="72"/>
      <c r="O19" s="72"/>
      <c r="P19" s="72"/>
    </row>
    <row r="20" spans="1:16" x14ac:dyDescent="0.3">
      <c r="B20" s="17">
        <v>11</v>
      </c>
      <c r="C20" s="8">
        <v>5.86</v>
      </c>
      <c r="D20" s="2">
        <v>8.1999999999999993</v>
      </c>
      <c r="E20" s="2">
        <v>93</v>
      </c>
      <c r="F20" s="8">
        <v>5.46</v>
      </c>
      <c r="G20" s="9">
        <v>6.69</v>
      </c>
      <c r="H20" s="69">
        <f t="shared" si="0"/>
        <v>0.94850986947277294</v>
      </c>
      <c r="I20" s="68">
        <f t="shared" si="1"/>
        <v>1.0608365036398602</v>
      </c>
      <c r="J20" s="81">
        <f t="shared" si="2"/>
        <v>-0.11232663416708721</v>
      </c>
      <c r="K20" s="81">
        <v>0.91883093057874632</v>
      </c>
      <c r="L20" s="113">
        <v>0</v>
      </c>
      <c r="M20" s="72"/>
      <c r="N20" s="72"/>
      <c r="O20" s="72"/>
      <c r="P20" s="72"/>
    </row>
    <row r="21" spans="1:16" x14ac:dyDescent="0.3">
      <c r="B21" s="15">
        <v>12</v>
      </c>
      <c r="C21" s="13">
        <v>8.35</v>
      </c>
      <c r="D21" s="14">
        <v>9.6</v>
      </c>
      <c r="E21" s="14">
        <v>97</v>
      </c>
      <c r="F21" s="13">
        <v>6.58</v>
      </c>
      <c r="G21" s="16">
        <v>8.75</v>
      </c>
      <c r="H21" s="71">
        <f t="shared" si="0"/>
        <v>1.336144024706708</v>
      </c>
      <c r="I21" s="70">
        <f t="shared" si="1"/>
        <v>1.3361440247067082</v>
      </c>
      <c r="J21" s="82">
        <f t="shared" si="2"/>
        <v>0</v>
      </c>
      <c r="K21" s="82">
        <v>0.99999999999999978</v>
      </c>
      <c r="L21" s="114">
        <v>0.45066739085375229</v>
      </c>
      <c r="M21" s="72"/>
      <c r="N21" s="72"/>
      <c r="O21" s="72"/>
      <c r="P21" s="72"/>
    </row>
    <row r="22" spans="1:16" x14ac:dyDescent="0.3">
      <c r="H22" s="72"/>
    </row>
    <row r="23" spans="1:16" ht="16.2" thickBot="1" x14ac:dyDescent="0.35">
      <c r="B23" s="5" t="s">
        <v>2</v>
      </c>
      <c r="C23" s="7">
        <v>1</v>
      </c>
      <c r="I23" s="41" t="s">
        <v>63</v>
      </c>
      <c r="K23" s="41" t="s">
        <v>120</v>
      </c>
      <c r="O23" s="41" t="s">
        <v>50</v>
      </c>
    </row>
    <row r="24" spans="1:16" x14ac:dyDescent="0.3">
      <c r="B24" s="10" t="s">
        <v>8</v>
      </c>
      <c r="C24" s="50">
        <f>INDEX(H10:H21,C23,1)</f>
        <v>0.96667380071645459</v>
      </c>
      <c r="I24" s="42" t="s">
        <v>59</v>
      </c>
      <c r="J24" s="43"/>
      <c r="K24" s="42" t="s">
        <v>39</v>
      </c>
      <c r="L24" s="44"/>
      <c r="M24" s="44"/>
      <c r="N24" s="43"/>
      <c r="O24" s="42" t="s">
        <v>45</v>
      </c>
      <c r="P24" s="43"/>
    </row>
    <row r="25" spans="1:16" x14ac:dyDescent="0.3">
      <c r="B25" s="13" t="s">
        <v>9</v>
      </c>
      <c r="C25" s="16">
        <f>INDEX(I10:I21,C23,1)</f>
        <v>1</v>
      </c>
      <c r="I25" s="45" t="s">
        <v>60</v>
      </c>
      <c r="J25" s="46"/>
      <c r="K25" s="45" t="s">
        <v>40</v>
      </c>
      <c r="L25" s="41"/>
      <c r="N25" s="46"/>
      <c r="O25" s="45" t="s">
        <v>46</v>
      </c>
      <c r="P25" s="46"/>
    </row>
    <row r="26" spans="1:16" x14ac:dyDescent="0.3">
      <c r="I26" s="45" t="s">
        <v>61</v>
      </c>
      <c r="J26" s="46"/>
      <c r="K26" s="45" t="s">
        <v>41</v>
      </c>
      <c r="L26" s="41"/>
      <c r="N26" s="46"/>
      <c r="O26" s="45" t="s">
        <v>49</v>
      </c>
      <c r="P26" s="46"/>
    </row>
    <row r="27" spans="1:16" ht="16.2" thickBot="1" x14ac:dyDescent="0.35">
      <c r="B27" s="2"/>
      <c r="C27" s="2" t="str">
        <f>C9</f>
        <v>Profit</v>
      </c>
      <c r="D27" s="2" t="str">
        <f>D9</f>
        <v>Satisfaction</v>
      </c>
      <c r="E27" s="2" t="str">
        <f>E9</f>
        <v>Cleanliness</v>
      </c>
      <c r="F27" s="2" t="str">
        <f>F9</f>
        <v>Labor Hrs</v>
      </c>
      <c r="G27" s="2" t="str">
        <f>G9</f>
        <v>Op. Costs</v>
      </c>
      <c r="I27" s="45"/>
      <c r="J27" s="46"/>
      <c r="K27" s="45" t="s">
        <v>118</v>
      </c>
      <c r="L27" s="41"/>
      <c r="N27" s="46"/>
      <c r="O27" s="47" t="s">
        <v>47</v>
      </c>
      <c r="P27" s="48"/>
    </row>
    <row r="28" spans="1:16" ht="16.2" thickBot="1" x14ac:dyDescent="0.35">
      <c r="B28" s="72" t="s">
        <v>52</v>
      </c>
      <c r="C28" s="76">
        <v>0.1549797576460139</v>
      </c>
      <c r="D28" s="77">
        <v>0</v>
      </c>
      <c r="E28" s="77">
        <v>4.3363967384012333E-4</v>
      </c>
      <c r="F28" s="77">
        <v>9.1487131554516793E-2</v>
      </c>
      <c r="G28" s="78">
        <v>8.3903851323198581E-2</v>
      </c>
      <c r="I28" s="51" t="s">
        <v>62</v>
      </c>
      <c r="J28" s="48"/>
      <c r="K28" s="45" t="s">
        <v>42</v>
      </c>
      <c r="L28" s="41"/>
      <c r="N28" s="46"/>
    </row>
    <row r="29" spans="1:16" s="2" customFormat="1" x14ac:dyDescent="0.3">
      <c r="A29" s="3"/>
      <c r="I29" s="41"/>
      <c r="J29" s="46"/>
      <c r="K29" s="45" t="s">
        <v>119</v>
      </c>
      <c r="L29" s="41"/>
      <c r="N29" s="46"/>
    </row>
    <row r="30" spans="1:16" s="2" customFormat="1" x14ac:dyDescent="0.3">
      <c r="A30" s="3"/>
      <c r="B30" s="2" t="s">
        <v>34</v>
      </c>
      <c r="C30" s="10">
        <f>C10</f>
        <v>5.98</v>
      </c>
      <c r="D30" s="49">
        <f t="shared" ref="D30:G30" si="3">D10</f>
        <v>7.7</v>
      </c>
      <c r="E30" s="49">
        <f t="shared" si="3"/>
        <v>92</v>
      </c>
      <c r="F30" s="10">
        <f t="shared" si="3"/>
        <v>4.74</v>
      </c>
      <c r="G30" s="50">
        <f t="shared" si="3"/>
        <v>6.75</v>
      </c>
      <c r="K30" s="45" t="s">
        <v>43</v>
      </c>
      <c r="N30" s="46"/>
    </row>
    <row r="31" spans="1:16" s="2" customFormat="1" ht="16.2" thickBot="1" x14ac:dyDescent="0.35">
      <c r="A31" s="3"/>
      <c r="B31" s="3" t="s">
        <v>191</v>
      </c>
      <c r="C31" s="109">
        <f>SUMPRODUCT(C10:C21,$L$10:$L$21)</f>
        <v>5.98</v>
      </c>
      <c r="D31" s="110">
        <f t="shared" ref="D31:G31" si="4">SUMPRODUCT(D10:D21,$L$10:$L$21)</f>
        <v>8.778537888898736</v>
      </c>
      <c r="E31" s="110">
        <f t="shared" si="4"/>
        <v>92</v>
      </c>
      <c r="F31" s="109">
        <f t="shared" si="4"/>
        <v>4.5820338153959952</v>
      </c>
      <c r="G31" s="111">
        <f t="shared" si="4"/>
        <v>6.5250481548360657</v>
      </c>
      <c r="I31" s="41"/>
      <c r="K31" s="47" t="s">
        <v>44</v>
      </c>
      <c r="L31" s="53"/>
      <c r="M31" s="53"/>
      <c r="N31" s="48"/>
    </row>
    <row r="32" spans="1:16" s="2" customFormat="1" x14ac:dyDescent="0.3">
      <c r="A32" s="3"/>
      <c r="B32" s="3"/>
      <c r="I32" s="41"/>
      <c r="K32" s="41"/>
      <c r="L32" s="41"/>
    </row>
    <row r="33" spans="11:17" x14ac:dyDescent="0.3">
      <c r="K33" s="41"/>
    </row>
    <row r="34" spans="11:17" x14ac:dyDescent="0.3">
      <c r="K34" s="41"/>
    </row>
    <row r="36" spans="11:17" x14ac:dyDescent="0.3">
      <c r="Q36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514FA-FD6A-4A7C-A2DB-A4E7A8DBAD2B}">
  <sheetPr codeName="Sheet14"/>
  <dimension ref="A1:Q37"/>
  <sheetViews>
    <sheetView zoomScaleNormal="100" workbookViewId="0">
      <selection activeCell="A2" sqref="A2"/>
    </sheetView>
  </sheetViews>
  <sheetFormatPr defaultRowHeight="15.6" x14ac:dyDescent="0.3"/>
  <cols>
    <col min="1" max="1" width="2.6328125" style="3" customWidth="1"/>
    <col min="2" max="2" width="8.7265625" style="3"/>
    <col min="3" max="16" width="10.6328125" style="2" customWidth="1"/>
    <col min="17" max="16384" width="8.7265625" style="3"/>
  </cols>
  <sheetData>
    <row r="1" spans="1:16" x14ac:dyDescent="0.3">
      <c r="A1" s="1" t="s">
        <v>0</v>
      </c>
    </row>
    <row r="3" spans="1:16" x14ac:dyDescent="0.3">
      <c r="B3" s="4" t="s">
        <v>1</v>
      </c>
    </row>
    <row r="4" spans="1:16" x14ac:dyDescent="0.3">
      <c r="B4" s="1" t="s">
        <v>97</v>
      </c>
    </row>
    <row r="5" spans="1:16" x14ac:dyDescent="0.3">
      <c r="B5" s="54" t="s">
        <v>70</v>
      </c>
      <c r="C5" s="41" t="s">
        <v>113</v>
      </c>
    </row>
    <row r="6" spans="1:16" x14ac:dyDescent="0.3">
      <c r="B6" s="54" t="s">
        <v>112</v>
      </c>
      <c r="C6" s="41" t="s">
        <v>114</v>
      </c>
    </row>
    <row r="8" spans="1:16" x14ac:dyDescent="0.3">
      <c r="L8" s="83" t="s">
        <v>16</v>
      </c>
      <c r="M8" s="6"/>
      <c r="N8" s="6"/>
      <c r="O8" s="6"/>
      <c r="P8" s="7"/>
    </row>
    <row r="9" spans="1:16" x14ac:dyDescent="0.3">
      <c r="B9" s="2" t="s">
        <v>51</v>
      </c>
      <c r="C9" s="10"/>
      <c r="D9" s="49" t="s">
        <v>12</v>
      </c>
      <c r="E9" s="49"/>
      <c r="F9" s="10" t="s">
        <v>13</v>
      </c>
      <c r="G9" s="50"/>
      <c r="H9" s="5" t="s">
        <v>14</v>
      </c>
      <c r="I9" s="7" t="s">
        <v>14</v>
      </c>
      <c r="K9" s="5" t="s">
        <v>15</v>
      </c>
      <c r="L9" s="5"/>
      <c r="M9" s="6" t="s">
        <v>12</v>
      </c>
      <c r="N9" s="7"/>
      <c r="O9" s="5" t="s">
        <v>13</v>
      </c>
      <c r="P9" s="7"/>
    </row>
    <row r="10" spans="1:16" x14ac:dyDescent="0.3">
      <c r="B10" s="12" t="s">
        <v>2</v>
      </c>
      <c r="C10" s="10" t="s">
        <v>3</v>
      </c>
      <c r="D10" s="49" t="s">
        <v>4</v>
      </c>
      <c r="E10" s="50" t="s">
        <v>5</v>
      </c>
      <c r="F10" s="13" t="s">
        <v>6</v>
      </c>
      <c r="G10" s="16" t="s">
        <v>7</v>
      </c>
      <c r="H10" s="13" t="s">
        <v>8</v>
      </c>
      <c r="I10" s="16" t="s">
        <v>9</v>
      </c>
      <c r="J10" s="10" t="s">
        <v>10</v>
      </c>
      <c r="K10" s="13" t="s">
        <v>11</v>
      </c>
      <c r="L10" s="13" t="s">
        <v>3</v>
      </c>
      <c r="M10" s="14" t="s">
        <v>4</v>
      </c>
      <c r="N10" s="16" t="s">
        <v>5</v>
      </c>
      <c r="O10" s="13" t="s">
        <v>6</v>
      </c>
      <c r="P10" s="16" t="s">
        <v>7</v>
      </c>
    </row>
    <row r="11" spans="1:16" x14ac:dyDescent="0.3">
      <c r="A11" s="73"/>
      <c r="B11" s="17">
        <v>1</v>
      </c>
      <c r="C11" s="5">
        <v>5.98</v>
      </c>
      <c r="D11" s="6">
        <v>7.7</v>
      </c>
      <c r="E11" s="6">
        <v>92</v>
      </c>
      <c r="F11" s="5">
        <v>4.74</v>
      </c>
      <c r="G11" s="7">
        <v>6.75</v>
      </c>
      <c r="H11" s="67">
        <f t="shared" ref="H11:H22" si="0">SUMPRODUCT(C11:E11,$C$29:$E$29)</f>
        <v>0.96667380071645459</v>
      </c>
      <c r="I11" s="66">
        <f t="shared" ref="I11:I22" si="1">SUMPRODUCT(F11:G11,$F$29:$G$29)</f>
        <v>1</v>
      </c>
      <c r="J11" s="80">
        <f>H11-I11</f>
        <v>-3.332619928354541E-2</v>
      </c>
      <c r="K11" s="67">
        <v>0.96667380071645459</v>
      </c>
      <c r="L11" s="66">
        <v>0.1549797576460139</v>
      </c>
      <c r="M11" s="84">
        <v>0</v>
      </c>
      <c r="N11" s="84">
        <v>4.3363967384012333E-4</v>
      </c>
      <c r="O11" s="66">
        <v>9.1487131554516793E-2</v>
      </c>
      <c r="P11" s="67">
        <v>8.3903851323198581E-2</v>
      </c>
    </row>
    <row r="12" spans="1:16" x14ac:dyDescent="0.3">
      <c r="A12" s="73"/>
      <c r="B12" s="17">
        <v>2</v>
      </c>
      <c r="C12" s="8">
        <v>7.18</v>
      </c>
      <c r="D12" s="2">
        <v>9.6999999999999993</v>
      </c>
      <c r="E12" s="2">
        <v>99</v>
      </c>
      <c r="F12" s="8">
        <v>6.38</v>
      </c>
      <c r="G12" s="9">
        <v>7.42</v>
      </c>
      <c r="H12" s="69">
        <f t="shared" si="0"/>
        <v>1.155684987608552</v>
      </c>
      <c r="I12" s="68">
        <f t="shared" si="1"/>
        <v>1.2062544761359506</v>
      </c>
      <c r="J12" s="81">
        <f t="shared" ref="J12:J22" si="2">H12-I12</f>
        <v>-5.0569488527398621E-2</v>
      </c>
      <c r="K12" s="69">
        <v>1.0000000000000002</v>
      </c>
      <c r="L12" s="68">
        <v>0.13025719311412032</v>
      </c>
      <c r="M12" s="72">
        <v>0</v>
      </c>
      <c r="N12" s="72">
        <v>6.5407427717794307E-4</v>
      </c>
      <c r="O12" s="68">
        <v>0</v>
      </c>
      <c r="P12" s="69">
        <v>0.13477088948787061</v>
      </c>
    </row>
    <row r="13" spans="1:16" x14ac:dyDescent="0.3">
      <c r="A13" s="73"/>
      <c r="B13" s="17">
        <v>3</v>
      </c>
      <c r="C13" s="8">
        <v>4.97</v>
      </c>
      <c r="D13" s="2">
        <v>9.3000000000000007</v>
      </c>
      <c r="E13" s="2">
        <v>98</v>
      </c>
      <c r="F13" s="8">
        <v>5.04</v>
      </c>
      <c r="G13" s="9">
        <v>6.35</v>
      </c>
      <c r="H13" s="69">
        <f t="shared" si="0"/>
        <v>0.81274608353702116</v>
      </c>
      <c r="I13" s="68">
        <f t="shared" si="1"/>
        <v>0.99388459893707559</v>
      </c>
      <c r="J13" s="81">
        <f t="shared" si="2"/>
        <v>-0.18113851540005443</v>
      </c>
      <c r="K13" s="69">
        <v>0.83452820970500596</v>
      </c>
      <c r="L13" s="68">
        <v>0.15764429459612506</v>
      </c>
      <c r="M13" s="72">
        <v>0</v>
      </c>
      <c r="N13" s="72">
        <v>5.2077617920678041E-4</v>
      </c>
      <c r="O13" s="68">
        <v>3.0441649630791278E-2</v>
      </c>
      <c r="P13" s="69">
        <v>0.13331875367886803</v>
      </c>
    </row>
    <row r="14" spans="1:16" x14ac:dyDescent="0.3">
      <c r="A14" s="73"/>
      <c r="B14" s="17">
        <v>4</v>
      </c>
      <c r="C14" s="8">
        <v>5.32</v>
      </c>
      <c r="D14" s="2">
        <v>7.7</v>
      </c>
      <c r="E14" s="2">
        <v>87</v>
      </c>
      <c r="F14" s="8">
        <v>3.61</v>
      </c>
      <c r="G14" s="9">
        <v>6.34</v>
      </c>
      <c r="H14" s="69">
        <f t="shared" si="0"/>
        <v>0.86221896230088479</v>
      </c>
      <c r="I14" s="68">
        <f t="shared" si="1"/>
        <v>0.86221896230088468</v>
      </c>
      <c r="J14" s="81">
        <f t="shared" si="2"/>
        <v>0</v>
      </c>
      <c r="K14" s="69">
        <v>1</v>
      </c>
      <c r="L14" s="68">
        <v>0.14568612279373791</v>
      </c>
      <c r="M14" s="72">
        <v>0</v>
      </c>
      <c r="N14" s="72">
        <v>2.5856301923829223E-3</v>
      </c>
      <c r="O14" s="68">
        <v>0.2770083102493075</v>
      </c>
      <c r="P14" s="69">
        <v>0</v>
      </c>
    </row>
    <row r="15" spans="1:16" x14ac:dyDescent="0.3">
      <c r="A15" s="73"/>
      <c r="B15" s="17">
        <v>5</v>
      </c>
      <c r="C15" s="8">
        <v>3.39</v>
      </c>
      <c r="D15" s="2">
        <v>7.8</v>
      </c>
      <c r="E15" s="2">
        <v>94</v>
      </c>
      <c r="F15" s="8">
        <v>3.45</v>
      </c>
      <c r="G15" s="9">
        <v>4.43</v>
      </c>
      <c r="H15" s="69">
        <f t="shared" si="0"/>
        <v>0.56614350776095868</v>
      </c>
      <c r="I15" s="68">
        <f t="shared" si="1"/>
        <v>0.68732466522485258</v>
      </c>
      <c r="J15" s="81">
        <f t="shared" si="2"/>
        <v>-0.12118115746389391</v>
      </c>
      <c r="K15" s="69">
        <v>0.84258851264109058</v>
      </c>
      <c r="L15" s="68">
        <v>0.21817344760875232</v>
      </c>
      <c r="M15" s="72">
        <v>0</v>
      </c>
      <c r="N15" s="72">
        <v>1.0955375026321301E-3</v>
      </c>
      <c r="O15" s="68">
        <v>0</v>
      </c>
      <c r="P15" s="69">
        <v>0.22573363431151244</v>
      </c>
    </row>
    <row r="16" spans="1:16" x14ac:dyDescent="0.3">
      <c r="A16" s="73"/>
      <c r="B16" s="17">
        <v>6</v>
      </c>
      <c r="C16" s="8">
        <v>4.95</v>
      </c>
      <c r="D16" s="2">
        <v>7.9</v>
      </c>
      <c r="E16" s="2">
        <v>88</v>
      </c>
      <c r="F16" s="8">
        <v>5.25</v>
      </c>
      <c r="G16" s="9">
        <v>6.31</v>
      </c>
      <c r="H16" s="69">
        <f t="shared" si="0"/>
        <v>0.80531009164569967</v>
      </c>
      <c r="I16" s="68">
        <f t="shared" si="1"/>
        <v>1.0097407425105962</v>
      </c>
      <c r="J16" s="81">
        <f t="shared" si="2"/>
        <v>-0.20443065086489653</v>
      </c>
      <c r="K16" s="69">
        <v>0.8258796808105604</v>
      </c>
      <c r="L16" s="68">
        <v>0.15317089903435385</v>
      </c>
      <c r="M16" s="72">
        <v>0</v>
      </c>
      <c r="N16" s="72">
        <v>7.6913330216487209E-4</v>
      </c>
      <c r="O16" s="68">
        <v>0</v>
      </c>
      <c r="P16" s="69">
        <v>0.1584786053882726</v>
      </c>
    </row>
    <row r="17" spans="1:17" x14ac:dyDescent="0.3">
      <c r="A17" s="73"/>
      <c r="B17" s="17">
        <v>7</v>
      </c>
      <c r="C17" s="8">
        <v>2.89</v>
      </c>
      <c r="D17" s="2">
        <v>8.6</v>
      </c>
      <c r="E17" s="2">
        <v>90</v>
      </c>
      <c r="F17" s="8">
        <v>2.36</v>
      </c>
      <c r="G17" s="9">
        <v>3.23</v>
      </c>
      <c r="H17" s="69">
        <f t="shared" si="0"/>
        <v>0.48691907024259129</v>
      </c>
      <c r="I17" s="68">
        <f t="shared" si="1"/>
        <v>0.48691907024259107</v>
      </c>
      <c r="J17" s="81">
        <f t="shared" si="2"/>
        <v>0</v>
      </c>
      <c r="K17" s="69">
        <v>1.0000000000000013</v>
      </c>
      <c r="L17" s="68">
        <v>0</v>
      </c>
      <c r="M17" s="72">
        <v>0</v>
      </c>
      <c r="N17" s="72">
        <v>1.1111111111111127E-2</v>
      </c>
      <c r="O17" s="68">
        <v>0</v>
      </c>
      <c r="P17" s="69">
        <v>0.30959752321981426</v>
      </c>
    </row>
    <row r="18" spans="1:17" x14ac:dyDescent="0.3">
      <c r="A18" s="73"/>
      <c r="B18" s="17">
        <v>8</v>
      </c>
      <c r="C18" s="8">
        <v>6.4</v>
      </c>
      <c r="D18" s="2">
        <v>9.1</v>
      </c>
      <c r="E18" s="2">
        <v>100</v>
      </c>
      <c r="F18" s="8">
        <v>7.09</v>
      </c>
      <c r="G18" s="9">
        <v>8.69</v>
      </c>
      <c r="H18" s="69">
        <f t="shared" si="0"/>
        <v>1.0352344163185014</v>
      </c>
      <c r="I18" s="68">
        <f t="shared" si="1"/>
        <v>1.3777682307201196</v>
      </c>
      <c r="J18" s="81">
        <f t="shared" si="2"/>
        <v>-0.34253381440161812</v>
      </c>
      <c r="K18" s="69">
        <v>0.7719901674926174</v>
      </c>
      <c r="L18" s="68">
        <v>0.11470284527215226</v>
      </c>
      <c r="M18" s="72">
        <v>0</v>
      </c>
      <c r="N18" s="72">
        <v>3.7891957750842836E-4</v>
      </c>
      <c r="O18" s="68">
        <v>2.2149509669064524E-2</v>
      </c>
      <c r="P18" s="69">
        <v>9.7003449533525035E-2</v>
      </c>
    </row>
    <row r="19" spans="1:17" x14ac:dyDescent="0.3">
      <c r="A19" s="73"/>
      <c r="B19" s="17">
        <v>9</v>
      </c>
      <c r="C19" s="8">
        <v>6.01</v>
      </c>
      <c r="D19" s="2">
        <v>7.3</v>
      </c>
      <c r="E19" s="2">
        <v>89</v>
      </c>
      <c r="F19" s="8">
        <v>6.49</v>
      </c>
      <c r="G19" s="9">
        <v>7.28</v>
      </c>
      <c r="H19" s="69">
        <f t="shared" si="0"/>
        <v>0.97002227442431455</v>
      </c>
      <c r="I19" s="68">
        <f t="shared" si="1"/>
        <v>1.2045715214216997</v>
      </c>
      <c r="J19" s="81">
        <f t="shared" si="2"/>
        <v>-0.23454924699738511</v>
      </c>
      <c r="K19" s="69">
        <v>0.85723254015555972</v>
      </c>
      <c r="L19" s="68">
        <v>0.13276213913554571</v>
      </c>
      <c r="M19" s="72">
        <v>0</v>
      </c>
      <c r="N19" s="72">
        <v>6.6665262866213559E-4</v>
      </c>
      <c r="O19" s="68">
        <v>0</v>
      </c>
      <c r="P19" s="69">
        <v>0.13736263736263737</v>
      </c>
    </row>
    <row r="20" spans="1:17" x14ac:dyDescent="0.3">
      <c r="A20" s="73"/>
      <c r="B20" s="17">
        <v>10</v>
      </c>
      <c r="C20" s="8">
        <v>6.94</v>
      </c>
      <c r="D20" s="2">
        <v>8.8000000000000007</v>
      </c>
      <c r="E20" s="2">
        <v>89</v>
      </c>
      <c r="F20" s="8">
        <v>7.36</v>
      </c>
      <c r="G20" s="9">
        <v>9.07</v>
      </c>
      <c r="H20" s="69">
        <f t="shared" si="0"/>
        <v>1.1141534490351075</v>
      </c>
      <c r="I20" s="68">
        <f t="shared" si="1"/>
        <v>1.4343532197426547</v>
      </c>
      <c r="J20" s="81">
        <f t="shared" si="2"/>
        <v>-0.32019977070754724</v>
      </c>
      <c r="K20" s="69">
        <v>0.79584603872210602</v>
      </c>
      <c r="L20" s="68">
        <v>0.10974767464166349</v>
      </c>
      <c r="M20" s="72">
        <v>3.8860428078365213E-3</v>
      </c>
      <c r="N20" s="72">
        <v>0</v>
      </c>
      <c r="O20" s="68">
        <v>2.1178373413356866E-2</v>
      </c>
      <c r="P20" s="69">
        <v>9.306804538894084E-2</v>
      </c>
    </row>
    <row r="21" spans="1:17" x14ac:dyDescent="0.3">
      <c r="A21" s="73"/>
      <c r="B21" s="17">
        <v>11</v>
      </c>
      <c r="C21" s="8">
        <v>5.86</v>
      </c>
      <c r="D21" s="2">
        <v>8.1999999999999993</v>
      </c>
      <c r="E21" s="2">
        <v>93</v>
      </c>
      <c r="F21" s="8">
        <v>5.46</v>
      </c>
      <c r="G21" s="9">
        <v>6.69</v>
      </c>
      <c r="H21" s="69">
        <f t="shared" si="0"/>
        <v>0.94850986947277294</v>
      </c>
      <c r="I21" s="68">
        <f t="shared" si="1"/>
        <v>1.0608365036398602</v>
      </c>
      <c r="J21" s="81">
        <f t="shared" si="2"/>
        <v>-0.11232663416708721</v>
      </c>
      <c r="K21" s="69">
        <v>0.91883093057874632</v>
      </c>
      <c r="L21" s="68">
        <v>0.14898613391283314</v>
      </c>
      <c r="M21" s="72">
        <v>0</v>
      </c>
      <c r="N21" s="72">
        <v>4.9217404139294805E-4</v>
      </c>
      <c r="O21" s="68">
        <v>2.8769729345676218E-2</v>
      </c>
      <c r="P21" s="69">
        <v>0.12599660355345407</v>
      </c>
    </row>
    <row r="22" spans="1:17" x14ac:dyDescent="0.3">
      <c r="A22" s="73"/>
      <c r="B22" s="15">
        <v>12</v>
      </c>
      <c r="C22" s="13">
        <v>8.35</v>
      </c>
      <c r="D22" s="14">
        <v>9.6</v>
      </c>
      <c r="E22" s="14">
        <v>97</v>
      </c>
      <c r="F22" s="13">
        <v>6.58</v>
      </c>
      <c r="G22" s="16">
        <v>8.75</v>
      </c>
      <c r="H22" s="71">
        <f t="shared" si="0"/>
        <v>1.336144024706708</v>
      </c>
      <c r="I22" s="70">
        <f t="shared" si="1"/>
        <v>1.3361440247067082</v>
      </c>
      <c r="J22" s="82">
        <f t="shared" si="2"/>
        <v>0</v>
      </c>
      <c r="K22" s="71">
        <v>0.99999999999999978</v>
      </c>
      <c r="L22" s="70">
        <v>0.11976047904191614</v>
      </c>
      <c r="M22" s="85">
        <v>0</v>
      </c>
      <c r="N22" s="85">
        <v>0</v>
      </c>
      <c r="O22" s="70">
        <v>7.5535277510568377E-2</v>
      </c>
      <c r="P22" s="71">
        <v>5.7483185597766863E-2</v>
      </c>
    </row>
    <row r="23" spans="1:17" x14ac:dyDescent="0.3">
      <c r="H23" s="72"/>
    </row>
    <row r="24" spans="1:17" ht="16.2" thickBot="1" x14ac:dyDescent="0.35">
      <c r="A24" s="73"/>
      <c r="B24" s="5" t="s">
        <v>2</v>
      </c>
      <c r="C24" s="7">
        <v>1</v>
      </c>
      <c r="J24" s="41" t="s">
        <v>63</v>
      </c>
      <c r="L24" s="41" t="s">
        <v>48</v>
      </c>
      <c r="P24" s="41" t="s">
        <v>50</v>
      </c>
      <c r="Q24" s="2"/>
    </row>
    <row r="25" spans="1:17" x14ac:dyDescent="0.3">
      <c r="A25" s="73"/>
      <c r="B25" s="10" t="s">
        <v>8</v>
      </c>
      <c r="C25" s="50">
        <f>INDEX(H11:H22,C24,1)</f>
        <v>0.96667380071645459</v>
      </c>
      <c r="J25" s="42" t="s">
        <v>59</v>
      </c>
      <c r="K25" s="43"/>
      <c r="L25" s="42" t="s">
        <v>39</v>
      </c>
      <c r="M25" s="44"/>
      <c r="N25" s="44"/>
      <c r="O25" s="43"/>
      <c r="P25" s="42" t="s">
        <v>45</v>
      </c>
      <c r="Q25" s="43"/>
    </row>
    <row r="26" spans="1:17" x14ac:dyDescent="0.3">
      <c r="A26" s="73"/>
      <c r="B26" s="13" t="s">
        <v>9</v>
      </c>
      <c r="C26" s="16">
        <f>INDEX(I11:I22,C24,1)</f>
        <v>1</v>
      </c>
      <c r="J26" s="45" t="s">
        <v>60</v>
      </c>
      <c r="K26" s="46"/>
      <c r="L26" s="45" t="s">
        <v>40</v>
      </c>
      <c r="M26" s="41"/>
      <c r="O26" s="46"/>
      <c r="P26" s="45" t="s">
        <v>46</v>
      </c>
      <c r="Q26" s="46"/>
    </row>
    <row r="27" spans="1:17" x14ac:dyDescent="0.3">
      <c r="J27" s="45" t="s">
        <v>61</v>
      </c>
      <c r="K27" s="46"/>
      <c r="L27" s="45" t="s">
        <v>41</v>
      </c>
      <c r="M27" s="41"/>
      <c r="O27" s="46"/>
      <c r="P27" s="45" t="s">
        <v>49</v>
      </c>
      <c r="Q27" s="46"/>
    </row>
    <row r="28" spans="1:17" ht="16.2" thickBot="1" x14ac:dyDescent="0.35">
      <c r="B28" s="2"/>
      <c r="C28" s="2" t="str">
        <f>C10</f>
        <v>Profit</v>
      </c>
      <c r="D28" s="2" t="str">
        <f>D10</f>
        <v>Satisfaction</v>
      </c>
      <c r="E28" s="2" t="str">
        <f>E10</f>
        <v>Cleanliness</v>
      </c>
      <c r="F28" s="2" t="str">
        <f>F10</f>
        <v>Labor Hrs</v>
      </c>
      <c r="G28" s="2" t="str">
        <f>G10</f>
        <v>Op. Costs</v>
      </c>
      <c r="J28" s="45"/>
      <c r="K28" s="46"/>
      <c r="L28" s="45" t="s">
        <v>115</v>
      </c>
      <c r="M28" s="41"/>
      <c r="O28" s="46"/>
      <c r="P28" s="47" t="s">
        <v>47</v>
      </c>
      <c r="Q28" s="48"/>
    </row>
    <row r="29" spans="1:17" ht="16.2" thickBot="1" x14ac:dyDescent="0.35">
      <c r="B29" s="72" t="s">
        <v>52</v>
      </c>
      <c r="C29" s="76">
        <v>0.1549797576460139</v>
      </c>
      <c r="D29" s="77">
        <v>0</v>
      </c>
      <c r="E29" s="77">
        <v>4.3363967384012333E-4</v>
      </c>
      <c r="F29" s="77">
        <v>9.1487131554516793E-2</v>
      </c>
      <c r="G29" s="78">
        <v>8.3903851323198581E-2</v>
      </c>
      <c r="J29" s="51" t="s">
        <v>62</v>
      </c>
      <c r="K29" s="48"/>
      <c r="L29" s="45" t="s">
        <v>42</v>
      </c>
      <c r="M29" s="41"/>
      <c r="O29" s="46"/>
      <c r="Q29" s="2"/>
    </row>
    <row r="30" spans="1:17" s="2" customFormat="1" x14ac:dyDescent="0.3">
      <c r="A30" s="3"/>
      <c r="J30" s="41"/>
      <c r="L30" s="45" t="s">
        <v>121</v>
      </c>
      <c r="M30" s="41"/>
      <c r="O30" s="46"/>
    </row>
    <row r="31" spans="1:17" s="2" customFormat="1" x14ac:dyDescent="0.3">
      <c r="A31" s="3"/>
      <c r="L31" s="45" t="s">
        <v>122</v>
      </c>
      <c r="M31" s="41"/>
      <c r="O31" s="46"/>
    </row>
    <row r="32" spans="1:17" s="2" customFormat="1" x14ac:dyDescent="0.3">
      <c r="A32" s="3"/>
      <c r="B32" s="3"/>
      <c r="J32" s="41"/>
      <c r="L32" s="45" t="s">
        <v>123</v>
      </c>
      <c r="M32" s="41"/>
      <c r="O32" s="46"/>
    </row>
    <row r="33" spans="1:17" s="2" customFormat="1" x14ac:dyDescent="0.3">
      <c r="A33" s="3"/>
      <c r="B33" s="3"/>
      <c r="J33" s="41"/>
      <c r="L33" s="45" t="s">
        <v>124</v>
      </c>
      <c r="M33" s="41"/>
      <c r="O33" s="46"/>
    </row>
    <row r="34" spans="1:17" x14ac:dyDescent="0.3">
      <c r="L34" s="45" t="s">
        <v>125</v>
      </c>
      <c r="O34" s="46"/>
      <c r="Q34" s="2"/>
    </row>
    <row r="35" spans="1:17" x14ac:dyDescent="0.3">
      <c r="L35" s="45" t="s">
        <v>126</v>
      </c>
      <c r="O35" s="46"/>
      <c r="Q35" s="2"/>
    </row>
    <row r="36" spans="1:17" x14ac:dyDescent="0.3">
      <c r="L36" s="45" t="s">
        <v>43</v>
      </c>
      <c r="O36" s="46"/>
      <c r="Q36" s="2"/>
    </row>
    <row r="37" spans="1:17" ht="16.2" thickBot="1" x14ac:dyDescent="0.35">
      <c r="L37" s="47" t="s">
        <v>44</v>
      </c>
      <c r="M37" s="53"/>
      <c r="N37" s="53"/>
      <c r="O37" s="48"/>
      <c r="Q37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67EA0-A35E-4335-96D0-242615EEFC9A}">
  <sheetPr codeName="Sheet10"/>
  <dimension ref="B1:Z11"/>
  <sheetViews>
    <sheetView workbookViewId="0"/>
  </sheetViews>
  <sheetFormatPr defaultRowHeight="15.6" x14ac:dyDescent="0.3"/>
  <cols>
    <col min="1" max="1" width="8.7265625" style="3"/>
    <col min="2" max="2" width="2.6328125" style="3" customWidth="1"/>
    <col min="3" max="3" width="8.26953125" style="3" bestFit="1" customWidth="1"/>
    <col min="4" max="4" width="15.90625" style="3" bestFit="1" customWidth="1"/>
    <col min="5" max="5" width="14.90625" style="3" bestFit="1" customWidth="1"/>
    <col min="6" max="6" width="10.1796875" style="3" bestFit="1" customWidth="1"/>
    <col min="7" max="7" width="10.453125" style="3" bestFit="1" customWidth="1"/>
    <col min="8" max="9" width="8.7265625" style="3"/>
    <col min="10" max="10" width="2.6328125" style="3" customWidth="1"/>
    <col min="11" max="11" width="4.7265625" style="3" bestFit="1" customWidth="1"/>
    <col min="12" max="12" width="17.36328125" style="2" bestFit="1" customWidth="1"/>
    <col min="13" max="13" width="18.54296875" style="2" bestFit="1" customWidth="1"/>
    <col min="14" max="14" width="13.54296875" style="2" bestFit="1" customWidth="1"/>
    <col min="15" max="15" width="17.81640625" style="41" bestFit="1" customWidth="1"/>
    <col min="16" max="16" width="11.54296875" style="41" bestFit="1" customWidth="1"/>
    <col min="17" max="17" width="10" style="41" bestFit="1" customWidth="1"/>
    <col min="18" max="18" width="7.7265625" style="41" bestFit="1" customWidth="1"/>
    <col min="19" max="19" width="2.6328125" style="2" customWidth="1"/>
    <col min="20" max="20" width="6.1796875" style="2" bestFit="1" customWidth="1"/>
    <col min="21" max="21" width="17.26953125" style="2" bestFit="1" customWidth="1"/>
    <col min="22" max="22" width="16.36328125" style="2" bestFit="1" customWidth="1"/>
    <col min="23" max="23" width="10.08984375" style="2" bestFit="1" customWidth="1"/>
    <col min="24" max="24" width="5.81640625" style="2" bestFit="1" customWidth="1"/>
    <col min="25" max="25" width="18.36328125" style="2" bestFit="1" customWidth="1"/>
    <col min="26" max="26" width="8.7265625" style="2"/>
    <col min="27" max="16384" width="8.7265625" style="3"/>
  </cols>
  <sheetData>
    <row r="1" spans="2:25" x14ac:dyDescent="0.3">
      <c r="I1" s="2"/>
    </row>
    <row r="2" spans="2:25" x14ac:dyDescent="0.3">
      <c r="B2" s="86" t="s">
        <v>53</v>
      </c>
      <c r="C2" s="2"/>
      <c r="D2" s="2"/>
      <c r="E2" s="2"/>
      <c r="F2" s="2"/>
      <c r="G2" s="2"/>
      <c r="I2" s="2"/>
      <c r="J2" s="4" t="s">
        <v>87</v>
      </c>
      <c r="K2" s="41"/>
      <c r="L2" s="41"/>
      <c r="M2" s="41"/>
      <c r="R2" s="4"/>
      <c r="S2" s="2" t="s">
        <v>89</v>
      </c>
    </row>
    <row r="3" spans="2:25" x14ac:dyDescent="0.3">
      <c r="D3" s="88" t="s">
        <v>8</v>
      </c>
      <c r="E3" s="88" t="s">
        <v>8</v>
      </c>
      <c r="F3" s="88" t="s">
        <v>9</v>
      </c>
      <c r="G3" s="88" t="s">
        <v>9</v>
      </c>
      <c r="I3" s="2"/>
      <c r="J3" s="41"/>
      <c r="L3" s="41" t="s">
        <v>8</v>
      </c>
      <c r="M3" s="41" t="s">
        <v>8</v>
      </c>
      <c r="N3" s="41" t="s">
        <v>9</v>
      </c>
      <c r="O3" s="41" t="s">
        <v>9</v>
      </c>
      <c r="P3" s="41" t="s">
        <v>9</v>
      </c>
      <c r="U3" s="88" t="s">
        <v>9</v>
      </c>
      <c r="V3" s="88" t="s">
        <v>9</v>
      </c>
      <c r="W3" s="88" t="s">
        <v>8</v>
      </c>
      <c r="X3" s="88" t="s">
        <v>8</v>
      </c>
      <c r="Y3" s="88" t="s">
        <v>8</v>
      </c>
    </row>
    <row r="4" spans="2:25" x14ac:dyDescent="0.3">
      <c r="C4" s="2"/>
      <c r="D4" s="2" t="s">
        <v>72</v>
      </c>
      <c r="E4" s="2" t="s">
        <v>73</v>
      </c>
      <c r="F4" s="2" t="s">
        <v>74</v>
      </c>
      <c r="G4" s="2" t="s">
        <v>75</v>
      </c>
      <c r="I4" s="2"/>
      <c r="J4" s="41"/>
      <c r="K4" s="3" t="s">
        <v>79</v>
      </c>
      <c r="L4" s="41" t="s">
        <v>81</v>
      </c>
      <c r="M4" s="41" t="s">
        <v>82</v>
      </c>
      <c r="N4" s="41" t="s">
        <v>69</v>
      </c>
      <c r="O4" s="41" t="s">
        <v>80</v>
      </c>
      <c r="P4" s="41" t="s">
        <v>68</v>
      </c>
      <c r="T4" s="2" t="s">
        <v>90</v>
      </c>
      <c r="U4" s="2" t="s">
        <v>91</v>
      </c>
      <c r="V4" s="2" t="s">
        <v>92</v>
      </c>
      <c r="W4" s="2" t="s">
        <v>93</v>
      </c>
      <c r="X4" s="2" t="s">
        <v>94</v>
      </c>
      <c r="Y4" s="2" t="s">
        <v>95</v>
      </c>
    </row>
    <row r="5" spans="2:25" x14ac:dyDescent="0.3">
      <c r="C5" s="2" t="s">
        <v>71</v>
      </c>
      <c r="D5" s="2" t="s">
        <v>76</v>
      </c>
      <c r="E5" s="2" t="s">
        <v>76</v>
      </c>
      <c r="F5" s="2" t="s">
        <v>77</v>
      </c>
      <c r="G5" s="2" t="s">
        <v>78</v>
      </c>
      <c r="I5" s="2"/>
      <c r="U5" s="2" t="s">
        <v>78</v>
      </c>
      <c r="V5" s="2" t="s">
        <v>78</v>
      </c>
      <c r="W5" s="2" t="s">
        <v>76</v>
      </c>
      <c r="X5" s="2" t="s">
        <v>76</v>
      </c>
      <c r="Y5" s="2" t="s">
        <v>76</v>
      </c>
    </row>
    <row r="6" spans="2:25" x14ac:dyDescent="0.3">
      <c r="C6" s="2" t="s">
        <v>54</v>
      </c>
      <c r="D6" s="2">
        <v>1000</v>
      </c>
      <c r="E6" s="2">
        <v>20</v>
      </c>
      <c r="F6" s="2">
        <v>20</v>
      </c>
      <c r="G6" s="2">
        <v>300</v>
      </c>
      <c r="H6" s="2"/>
      <c r="I6" s="2"/>
    </row>
    <row r="7" spans="2:25" x14ac:dyDescent="0.3">
      <c r="C7" s="2" t="s">
        <v>55</v>
      </c>
      <c r="D7" s="2">
        <v>800</v>
      </c>
      <c r="E7" s="2">
        <v>30</v>
      </c>
      <c r="F7" s="2">
        <v>30</v>
      </c>
      <c r="G7" s="2">
        <v>200</v>
      </c>
      <c r="H7" s="2"/>
      <c r="I7" s="2"/>
      <c r="J7" s="4" t="s">
        <v>88</v>
      </c>
    </row>
    <row r="8" spans="2:25" x14ac:dyDescent="0.3">
      <c r="C8" s="2" t="s">
        <v>56</v>
      </c>
      <c r="D8" s="2">
        <v>400</v>
      </c>
      <c r="E8" s="2">
        <v>50</v>
      </c>
      <c r="F8" s="2">
        <v>40</v>
      </c>
      <c r="G8" s="2">
        <v>100</v>
      </c>
      <c r="H8" s="2"/>
      <c r="I8" s="2"/>
      <c r="L8" s="41" t="s">
        <v>8</v>
      </c>
      <c r="M8" s="41" t="s">
        <v>8</v>
      </c>
      <c r="N8" s="41" t="s">
        <v>9</v>
      </c>
      <c r="O8" s="41" t="s">
        <v>9</v>
      </c>
    </row>
    <row r="9" spans="2:25" x14ac:dyDescent="0.3">
      <c r="C9" s="2" t="s">
        <v>57</v>
      </c>
      <c r="D9" s="2">
        <v>200</v>
      </c>
      <c r="E9" s="2">
        <v>150</v>
      </c>
      <c r="F9" s="2">
        <v>20</v>
      </c>
      <c r="G9" s="2">
        <v>200</v>
      </c>
      <c r="H9" s="2"/>
      <c r="K9" s="3" t="s">
        <v>79</v>
      </c>
      <c r="L9" s="2" t="s">
        <v>83</v>
      </c>
      <c r="M9" s="2" t="s">
        <v>84</v>
      </c>
      <c r="N9" s="2" t="s">
        <v>85</v>
      </c>
      <c r="O9" s="41" t="s">
        <v>86</v>
      </c>
    </row>
    <row r="10" spans="2:25" x14ac:dyDescent="0.3">
      <c r="C10" s="2" t="s">
        <v>58</v>
      </c>
      <c r="D10" s="2">
        <v>100</v>
      </c>
      <c r="E10" s="2">
        <v>200</v>
      </c>
      <c r="F10" s="2">
        <v>10</v>
      </c>
      <c r="G10" s="2">
        <v>400</v>
      </c>
      <c r="H10" s="2"/>
    </row>
    <row r="11" spans="2:25" x14ac:dyDescent="0.3">
      <c r="C11" s="2"/>
      <c r="D11" s="2"/>
      <c r="E11" s="2"/>
      <c r="F11" s="2"/>
      <c r="G11" s="2"/>
      <c r="H1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668CC-7319-4FA0-9E6A-ED4D61946D7D}">
  <sheetPr codeName="Sheet2"/>
  <dimension ref="A1:S39"/>
  <sheetViews>
    <sheetView zoomScaleNormal="100" workbookViewId="0">
      <selection activeCell="A2" sqref="A2"/>
    </sheetView>
  </sheetViews>
  <sheetFormatPr defaultRowHeight="15.6" x14ac:dyDescent="0.3"/>
  <cols>
    <col min="1" max="1" width="2.6328125" style="3" customWidth="1"/>
    <col min="2" max="2" width="8.7265625" style="2"/>
    <col min="3" max="5" width="10.6328125" style="2" customWidth="1"/>
    <col min="6" max="6" width="8.7265625" style="2"/>
    <col min="7" max="7" width="11.90625" style="2" customWidth="1"/>
    <col min="8" max="8" width="8.7265625" style="2"/>
    <col min="9" max="9" width="11.90625" style="2" customWidth="1"/>
    <col min="10" max="15" width="8.7265625" style="2"/>
    <col min="16" max="16384" width="8.7265625" style="3"/>
  </cols>
  <sheetData>
    <row r="1" spans="1:19" x14ac:dyDescent="0.3">
      <c r="A1" s="1" t="s">
        <v>0</v>
      </c>
    </row>
    <row r="2" spans="1:19" x14ac:dyDescent="0.3">
      <c r="A2" s="1"/>
    </row>
    <row r="3" spans="1:19" x14ac:dyDescent="0.3">
      <c r="A3" s="1"/>
      <c r="B3" s="4" t="s">
        <v>1</v>
      </c>
    </row>
    <row r="4" spans="1:19" x14ac:dyDescent="0.3">
      <c r="A4" s="1"/>
      <c r="B4" s="1" t="s">
        <v>97</v>
      </c>
    </row>
    <row r="5" spans="1:19" x14ac:dyDescent="0.3">
      <c r="A5" s="1"/>
      <c r="B5" s="54" t="s">
        <v>70</v>
      </c>
      <c r="C5" s="41" t="s">
        <v>113</v>
      </c>
    </row>
    <row r="6" spans="1:19" x14ac:dyDescent="0.3">
      <c r="A6" s="1"/>
      <c r="B6" s="54" t="s">
        <v>112</v>
      </c>
      <c r="C6" s="41" t="s">
        <v>114</v>
      </c>
      <c r="O6" s="2" t="s">
        <v>15</v>
      </c>
    </row>
    <row r="7" spans="1:19" x14ac:dyDescent="0.3">
      <c r="F7" s="5"/>
      <c r="G7" s="6" t="s">
        <v>36</v>
      </c>
      <c r="H7" s="5"/>
      <c r="I7" s="7" t="s">
        <v>37</v>
      </c>
      <c r="J7" s="7"/>
      <c r="K7" s="5"/>
      <c r="L7" s="7"/>
      <c r="M7" s="5"/>
      <c r="N7" s="6"/>
      <c r="O7" s="11" t="s">
        <v>146</v>
      </c>
    </row>
    <row r="8" spans="1:19" x14ac:dyDescent="0.3">
      <c r="C8" s="2" t="s">
        <v>20</v>
      </c>
      <c r="D8" s="2" t="s">
        <v>21</v>
      </c>
      <c r="E8" s="2" t="s">
        <v>22</v>
      </c>
      <c r="F8" s="8" t="s">
        <v>23</v>
      </c>
      <c r="G8" s="2" t="s">
        <v>3</v>
      </c>
      <c r="H8" s="8" t="s">
        <v>24</v>
      </c>
      <c r="I8" s="9" t="s">
        <v>4</v>
      </c>
      <c r="J8" s="9" t="s">
        <v>32</v>
      </c>
      <c r="K8" s="8" t="s">
        <v>17</v>
      </c>
      <c r="L8" s="9" t="s">
        <v>17</v>
      </c>
      <c r="M8" s="8"/>
      <c r="O8" s="15" t="s">
        <v>11</v>
      </c>
    </row>
    <row r="9" spans="1:19" x14ac:dyDescent="0.3">
      <c r="B9" s="2" t="s">
        <v>51</v>
      </c>
      <c r="C9" s="10" t="s">
        <v>8</v>
      </c>
      <c r="D9" s="10" t="s">
        <v>8</v>
      </c>
      <c r="E9" s="10" t="s">
        <v>13</v>
      </c>
      <c r="F9" s="8" t="s">
        <v>17</v>
      </c>
      <c r="G9" s="2" t="s">
        <v>26</v>
      </c>
      <c r="H9" s="8" t="s">
        <v>17</v>
      </c>
      <c r="I9" s="9" t="s">
        <v>26</v>
      </c>
      <c r="J9" s="9" t="s">
        <v>17</v>
      </c>
      <c r="K9" s="8" t="s">
        <v>27</v>
      </c>
      <c r="L9" s="9" t="s">
        <v>28</v>
      </c>
      <c r="M9" s="8" t="s">
        <v>33</v>
      </c>
      <c r="N9" s="2" t="s">
        <v>34</v>
      </c>
      <c r="O9" s="17" t="s">
        <v>17</v>
      </c>
    </row>
    <row r="10" spans="1:19" ht="16.2" thickBot="1" x14ac:dyDescent="0.35">
      <c r="B10" s="12" t="s">
        <v>2</v>
      </c>
      <c r="C10" s="13" t="s">
        <v>3</v>
      </c>
      <c r="D10" s="14" t="s">
        <v>4</v>
      </c>
      <c r="E10" s="10" t="s">
        <v>6</v>
      </c>
      <c r="F10" s="13" t="s">
        <v>30</v>
      </c>
      <c r="G10" s="14" t="s">
        <v>11</v>
      </c>
      <c r="H10" s="13" t="s">
        <v>31</v>
      </c>
      <c r="I10" s="16" t="s">
        <v>11</v>
      </c>
      <c r="J10" s="16" t="s">
        <v>18</v>
      </c>
      <c r="K10" s="13" t="s">
        <v>30</v>
      </c>
      <c r="L10" s="16" t="s">
        <v>31</v>
      </c>
      <c r="M10" s="13" t="s">
        <v>19</v>
      </c>
      <c r="N10" s="14" t="s">
        <v>19</v>
      </c>
      <c r="O10" s="15" t="s">
        <v>19</v>
      </c>
    </row>
    <row r="11" spans="1:19" x14ac:dyDescent="0.3">
      <c r="B11" s="17">
        <v>1</v>
      </c>
      <c r="C11" s="5">
        <v>5.98</v>
      </c>
      <c r="D11" s="7">
        <v>7.7</v>
      </c>
      <c r="E11" s="11">
        <v>4.74</v>
      </c>
      <c r="F11" s="19">
        <f>C11/E11</f>
        <v>1.2616033755274263</v>
      </c>
      <c r="G11" s="20">
        <f>F11/MAX(F11:F22)</f>
        <v>0.85608800482218206</v>
      </c>
      <c r="H11" s="19">
        <f>D11/E11</f>
        <v>1.6244725738396624</v>
      </c>
      <c r="I11" s="21">
        <f>H11/MAX(H11:H22)</f>
        <v>0.44578549700716313</v>
      </c>
      <c r="J11" s="22">
        <f t="shared" ref="J11:J22" si="0">H11/F11</f>
        <v>1.2876254180602005</v>
      </c>
      <c r="K11" s="8"/>
      <c r="L11" s="9"/>
      <c r="M11" s="8"/>
      <c r="O11" s="17"/>
      <c r="Q11" s="58">
        <v>7</v>
      </c>
      <c r="R11" s="44">
        <v>0</v>
      </c>
      <c r="S11" s="59">
        <f>H17</f>
        <v>3.6440677966101696</v>
      </c>
    </row>
    <row r="12" spans="1:19" x14ac:dyDescent="0.3">
      <c r="B12" s="17">
        <v>2</v>
      </c>
      <c r="C12" s="8">
        <v>7.18</v>
      </c>
      <c r="D12" s="9">
        <v>9.6999999999999993</v>
      </c>
      <c r="E12" s="17">
        <v>6.38</v>
      </c>
      <c r="F12" s="24">
        <f t="shared" ref="F12:F22" si="1">C12/E12</f>
        <v>1.1253918495297806</v>
      </c>
      <c r="G12" s="25">
        <f>F12/MAX(F11:F22)</f>
        <v>0.76365875503806535</v>
      </c>
      <c r="H12" s="24">
        <f t="shared" ref="H12:H22" si="2">D12/E12</f>
        <v>1.5203761755485892</v>
      </c>
      <c r="I12" s="26">
        <f>H12/MAX(H11:H22)</f>
        <v>0.41721950863891516</v>
      </c>
      <c r="J12" s="27">
        <f t="shared" si="0"/>
        <v>1.3509749303621168</v>
      </c>
      <c r="K12" s="8"/>
      <c r="L12" s="9"/>
      <c r="M12" s="8"/>
      <c r="O12" s="17"/>
      <c r="Q12" s="60"/>
      <c r="R12" s="25">
        <f>F17</f>
        <v>1.2245762711864407</v>
      </c>
      <c r="S12" s="61">
        <f>H17</f>
        <v>3.6440677966101696</v>
      </c>
    </row>
    <row r="13" spans="1:19" x14ac:dyDescent="0.3">
      <c r="B13" s="28">
        <v>3</v>
      </c>
      <c r="C13" s="29">
        <v>4.97</v>
      </c>
      <c r="D13" s="30">
        <v>9.3000000000000007</v>
      </c>
      <c r="E13" s="28">
        <v>5.04</v>
      </c>
      <c r="F13" s="32">
        <f t="shared" si="1"/>
        <v>0.98611111111111105</v>
      </c>
      <c r="G13" s="33">
        <f>F13/MAX(F11:F22)</f>
        <v>0.66914682539682524</v>
      </c>
      <c r="H13" s="32">
        <f t="shared" si="2"/>
        <v>1.8452380952380953</v>
      </c>
      <c r="I13" s="34">
        <f>H13/MAX(H11:H22)</f>
        <v>0.50636766334440753</v>
      </c>
      <c r="J13" s="35">
        <f t="shared" si="0"/>
        <v>1.8712273641851109</v>
      </c>
      <c r="K13" s="29">
        <f>(H17-F17*(H17-H14)/(F17-F14))/(J13-(H17-H14)/(F17-F14))</f>
        <v>1.3949880299092809</v>
      </c>
      <c r="L13" s="30">
        <f>K13*J13</f>
        <v>2.6103397742769245</v>
      </c>
      <c r="M13" s="29">
        <f>SQRT(K13*K13+L13*L13)</f>
        <v>2.9597069687322564</v>
      </c>
      <c r="N13" s="36">
        <f>SQRT(F13*F13+H13*H13)</f>
        <v>2.0922042805554875</v>
      </c>
      <c r="O13" s="28">
        <f>N13/M13</f>
        <v>0.7068957510518854</v>
      </c>
      <c r="Q13" s="60">
        <v>4</v>
      </c>
      <c r="R13" s="25">
        <f>F14</f>
        <v>1.4736842105263159</v>
      </c>
      <c r="S13" s="61">
        <f>H14</f>
        <v>2.1329639889196677</v>
      </c>
    </row>
    <row r="14" spans="1:19" x14ac:dyDescent="0.3">
      <c r="B14" s="17">
        <v>4</v>
      </c>
      <c r="C14" s="8">
        <v>5.32</v>
      </c>
      <c r="D14" s="9">
        <v>7.7</v>
      </c>
      <c r="E14" s="17">
        <v>3.61</v>
      </c>
      <c r="F14" s="32">
        <f t="shared" si="1"/>
        <v>1.4736842105263159</v>
      </c>
      <c r="G14" s="25">
        <f>F14/MAX(F11:F22)</f>
        <v>1</v>
      </c>
      <c r="H14" s="24">
        <f t="shared" si="2"/>
        <v>2.1329639889196677</v>
      </c>
      <c r="I14" s="26">
        <f>H14/MAX(H11:H22)</f>
        <v>0.58532500161051348</v>
      </c>
      <c r="J14" s="27">
        <f t="shared" si="0"/>
        <v>1.4473684210526314</v>
      </c>
      <c r="K14" s="8"/>
      <c r="L14" s="9"/>
      <c r="M14" s="8"/>
      <c r="O14" s="17"/>
      <c r="Q14" s="60"/>
      <c r="R14" s="25">
        <f>F14</f>
        <v>1.4736842105263159</v>
      </c>
      <c r="S14" s="46">
        <v>0</v>
      </c>
    </row>
    <row r="15" spans="1:19" x14ac:dyDescent="0.3">
      <c r="B15" s="17">
        <v>5</v>
      </c>
      <c r="C15" s="8">
        <v>3.39</v>
      </c>
      <c r="D15" s="9">
        <v>7.8</v>
      </c>
      <c r="E15" s="17">
        <v>3.45</v>
      </c>
      <c r="F15" s="24">
        <f t="shared" si="1"/>
        <v>0.9826086956521739</v>
      </c>
      <c r="G15" s="25">
        <f>F15/MAX(F11:F22)</f>
        <v>0.66677018633540364</v>
      </c>
      <c r="H15" s="24">
        <f t="shared" si="2"/>
        <v>2.2608695652173911</v>
      </c>
      <c r="I15" s="26">
        <f>H15/MAX(H11:H22)</f>
        <v>0.6204246713852376</v>
      </c>
      <c r="J15" s="27">
        <f t="shared" si="0"/>
        <v>2.3008849557522124</v>
      </c>
      <c r="K15" s="8"/>
      <c r="L15" s="9"/>
      <c r="M15" s="8"/>
      <c r="O15" s="17"/>
      <c r="Q15" s="62" t="s">
        <v>25</v>
      </c>
      <c r="R15" s="25">
        <f>F17</f>
        <v>1.2245762711864407</v>
      </c>
      <c r="S15" s="61">
        <f>H17</f>
        <v>3.6440677966101696</v>
      </c>
    </row>
    <row r="16" spans="1:19" x14ac:dyDescent="0.3">
      <c r="B16" s="17">
        <v>6</v>
      </c>
      <c r="C16" s="8">
        <v>4.95</v>
      </c>
      <c r="D16" s="9">
        <v>7.9</v>
      </c>
      <c r="E16" s="17">
        <v>5.25</v>
      </c>
      <c r="F16" s="24">
        <f t="shared" si="1"/>
        <v>0.94285714285714284</v>
      </c>
      <c r="G16" s="25">
        <f>F16/MAX(F11:F22)</f>
        <v>0.63979591836734684</v>
      </c>
      <c r="H16" s="24">
        <f t="shared" si="2"/>
        <v>1.5047619047619047</v>
      </c>
      <c r="I16" s="26">
        <f>H16/MAX(H11:H22)</f>
        <v>0.41293466223698783</v>
      </c>
      <c r="J16" s="27">
        <f t="shared" si="0"/>
        <v>1.595959595959596</v>
      </c>
      <c r="K16" s="8"/>
      <c r="L16" s="9"/>
      <c r="M16" s="8"/>
      <c r="O16" s="17"/>
      <c r="Q16" s="60"/>
      <c r="R16" s="25">
        <f>F14</f>
        <v>1.4736842105263159</v>
      </c>
      <c r="S16" s="61">
        <f>H14</f>
        <v>2.1329639889196677</v>
      </c>
    </row>
    <row r="17" spans="2:19" x14ac:dyDescent="0.3">
      <c r="B17" s="17">
        <v>7</v>
      </c>
      <c r="C17" s="8">
        <v>2.89</v>
      </c>
      <c r="D17" s="9">
        <v>8.6</v>
      </c>
      <c r="E17" s="17">
        <v>2.36</v>
      </c>
      <c r="F17" s="24">
        <f t="shared" si="1"/>
        <v>1.2245762711864407</v>
      </c>
      <c r="G17" s="25">
        <f>F17/MAX(F11:F22)</f>
        <v>0.83096246973365617</v>
      </c>
      <c r="H17" s="32">
        <f t="shared" si="2"/>
        <v>3.6440677966101696</v>
      </c>
      <c r="I17" s="26">
        <f>H17/MAX(H11:H22)</f>
        <v>1</v>
      </c>
      <c r="J17" s="27">
        <f t="shared" si="0"/>
        <v>2.9757785467128026</v>
      </c>
      <c r="K17" s="8"/>
      <c r="L17" s="9"/>
      <c r="M17" s="8"/>
      <c r="O17" s="17"/>
      <c r="Q17" s="60" t="s">
        <v>29</v>
      </c>
      <c r="R17" s="2">
        <v>0</v>
      </c>
      <c r="S17" s="46">
        <v>0</v>
      </c>
    </row>
    <row r="18" spans="2:19" ht="16.2" thickBot="1" x14ac:dyDescent="0.35">
      <c r="B18" s="17">
        <v>8</v>
      </c>
      <c r="C18" s="8">
        <v>6.4</v>
      </c>
      <c r="D18" s="9">
        <v>9.1</v>
      </c>
      <c r="E18" s="17">
        <v>7.09</v>
      </c>
      <c r="F18" s="24">
        <f t="shared" si="1"/>
        <v>0.90267983074753178</v>
      </c>
      <c r="G18" s="25">
        <f>F18/MAX(F11:F22)</f>
        <v>0.61253274229296795</v>
      </c>
      <c r="H18" s="24">
        <f t="shared" si="2"/>
        <v>1.2834978843441467</v>
      </c>
      <c r="I18" s="26">
        <f>H18/MAX(H11:H22)</f>
        <v>0.35221569849444023</v>
      </c>
      <c r="J18" s="27">
        <f t="shared" si="0"/>
        <v>1.421875</v>
      </c>
      <c r="K18" s="8"/>
      <c r="L18" s="9"/>
      <c r="M18" s="8"/>
      <c r="O18" s="17"/>
      <c r="Q18" s="63"/>
      <c r="R18" s="64">
        <f>K13</f>
        <v>1.3949880299092809</v>
      </c>
      <c r="S18" s="65">
        <f>L13</f>
        <v>2.6103397742769245</v>
      </c>
    </row>
    <row r="19" spans="2:19" x14ac:dyDescent="0.3">
      <c r="B19" s="17">
        <v>9</v>
      </c>
      <c r="C19" s="8">
        <v>6.01</v>
      </c>
      <c r="D19" s="9">
        <v>7.3</v>
      </c>
      <c r="E19" s="17">
        <v>6.49</v>
      </c>
      <c r="F19" s="24">
        <f t="shared" si="1"/>
        <v>0.9260400616332819</v>
      </c>
      <c r="G19" s="25">
        <f>F19/MAX(F11:F22)</f>
        <v>0.62838432753686979</v>
      </c>
      <c r="H19" s="24">
        <f t="shared" si="2"/>
        <v>1.1248073959938365</v>
      </c>
      <c r="I19" s="26">
        <f>H19/MAX(H11:H22)</f>
        <v>0.30866807610993652</v>
      </c>
      <c r="J19" s="27">
        <f t="shared" si="0"/>
        <v>1.2146422628951745</v>
      </c>
      <c r="K19" s="8"/>
      <c r="L19" s="9"/>
      <c r="M19" s="8"/>
      <c r="O19" s="17"/>
    </row>
    <row r="20" spans="2:19" x14ac:dyDescent="0.3">
      <c r="B20" s="17">
        <v>10</v>
      </c>
      <c r="C20" s="8">
        <v>6.94</v>
      </c>
      <c r="D20" s="9">
        <v>8.8000000000000007</v>
      </c>
      <c r="E20" s="17">
        <v>7.36</v>
      </c>
      <c r="F20" s="24">
        <f t="shared" si="1"/>
        <v>0.94293478260869568</v>
      </c>
      <c r="G20" s="25">
        <f>F20/MAX(F11:F22)</f>
        <v>0.63984860248447195</v>
      </c>
      <c r="H20" s="24">
        <f t="shared" si="2"/>
        <v>1.1956521739130435</v>
      </c>
      <c r="I20" s="26">
        <f>H20/MAX(H11:H22)</f>
        <v>0.3281092012133468</v>
      </c>
      <c r="J20" s="27">
        <f t="shared" si="0"/>
        <v>1.2680115273775217</v>
      </c>
      <c r="K20" s="8"/>
      <c r="L20" s="9"/>
      <c r="M20" s="8"/>
      <c r="O20" s="17"/>
    </row>
    <row r="21" spans="2:19" x14ac:dyDescent="0.3">
      <c r="B21" s="17">
        <v>11</v>
      </c>
      <c r="C21" s="8">
        <v>5.86</v>
      </c>
      <c r="D21" s="9">
        <v>8.1999999999999993</v>
      </c>
      <c r="E21" s="17">
        <v>5.46</v>
      </c>
      <c r="F21" s="24">
        <f t="shared" si="1"/>
        <v>1.0732600732600732</v>
      </c>
      <c r="G21" s="25">
        <f>F21/MAX(F11:F22)</f>
        <v>0.72828362114076395</v>
      </c>
      <c r="H21" s="24">
        <f t="shared" si="2"/>
        <v>1.5018315018315016</v>
      </c>
      <c r="I21" s="26">
        <f>H21/MAX(H11:H22)</f>
        <v>0.41213050515376087</v>
      </c>
      <c r="J21" s="27">
        <f t="shared" si="0"/>
        <v>1.3993174061433447</v>
      </c>
      <c r="K21" s="8"/>
      <c r="L21" s="9"/>
      <c r="M21" s="8"/>
      <c r="O21" s="17"/>
    </row>
    <row r="22" spans="2:19" x14ac:dyDescent="0.3">
      <c r="B22" s="15">
        <v>12</v>
      </c>
      <c r="C22" s="13">
        <v>8.35</v>
      </c>
      <c r="D22" s="16">
        <v>9.6</v>
      </c>
      <c r="E22" s="15">
        <v>6.58</v>
      </c>
      <c r="F22" s="40">
        <f t="shared" si="1"/>
        <v>1.268996960486322</v>
      </c>
      <c r="G22" s="38">
        <f>F22/MAX(F11:F22)</f>
        <v>0.86110508033000421</v>
      </c>
      <c r="H22" s="40">
        <f t="shared" si="2"/>
        <v>1.4589665653495441</v>
      </c>
      <c r="I22" s="39">
        <f>H22/MAX(H11:H22)</f>
        <v>0.40036756909592136</v>
      </c>
      <c r="J22" s="18">
        <f t="shared" si="0"/>
        <v>1.1497005988023954</v>
      </c>
      <c r="K22" s="13"/>
      <c r="L22" s="16"/>
      <c r="M22" s="13"/>
      <c r="N22" s="14"/>
      <c r="O22" s="15"/>
    </row>
    <row r="23" spans="2:19" x14ac:dyDescent="0.3">
      <c r="E23" s="54" t="s">
        <v>98</v>
      </c>
      <c r="F23" s="25">
        <f>MAX(F11:F21)</f>
        <v>1.4736842105263159</v>
      </c>
      <c r="G23" s="54" t="s">
        <v>98</v>
      </c>
      <c r="H23" s="25">
        <f>MAX(H11:H22)</f>
        <v>3.6440677966101696</v>
      </c>
    </row>
    <row r="24" spans="2:19" x14ac:dyDescent="0.3">
      <c r="K24" s="2" t="s">
        <v>30</v>
      </c>
      <c r="L24" s="2" t="s">
        <v>31</v>
      </c>
    </row>
    <row r="25" spans="2:19" x14ac:dyDescent="0.3">
      <c r="J25" s="54" t="s">
        <v>99</v>
      </c>
      <c r="K25" s="25">
        <f>F14</f>
        <v>1.4736842105263159</v>
      </c>
      <c r="L25" s="25">
        <f>H14</f>
        <v>2.1329639889196677</v>
      </c>
      <c r="M25" s="3"/>
    </row>
    <row r="26" spans="2:19" x14ac:dyDescent="0.3">
      <c r="J26" s="54" t="s">
        <v>100</v>
      </c>
      <c r="K26" s="25">
        <f>F17</f>
        <v>1.2245762711864407</v>
      </c>
      <c r="L26" s="25">
        <f>H17</f>
        <v>3.6440677966101696</v>
      </c>
      <c r="M26" s="3"/>
    </row>
    <row r="27" spans="2:19" x14ac:dyDescent="0.3">
      <c r="J27" s="54" t="s">
        <v>110</v>
      </c>
      <c r="K27" s="25">
        <f>F13</f>
        <v>0.98611111111111105</v>
      </c>
      <c r="L27" s="25">
        <f>H13</f>
        <v>1.8452380952380953</v>
      </c>
      <c r="M27" s="3">
        <f t="shared" ref="M27" si="3">SQRT(K27*K27+L27*L27)</f>
        <v>2.0922042805554875</v>
      </c>
      <c r="N27" s="2" t="s">
        <v>19</v>
      </c>
    </row>
    <row r="28" spans="2:19" x14ac:dyDescent="0.3">
      <c r="J28" s="54" t="s">
        <v>101</v>
      </c>
      <c r="K28" s="2">
        <f>(L26-L25)/(K26-K25)</f>
        <v>-6.0660604061631229</v>
      </c>
      <c r="M28" s="3"/>
    </row>
    <row r="29" spans="2:19" x14ac:dyDescent="0.3">
      <c r="J29" s="54" t="s">
        <v>103</v>
      </c>
      <c r="K29" s="2">
        <f>L26-K28*K26</f>
        <v>11.072421429581112</v>
      </c>
      <c r="M29" s="3"/>
    </row>
    <row r="30" spans="2:19" x14ac:dyDescent="0.3">
      <c r="J30" s="54" t="s">
        <v>105</v>
      </c>
      <c r="K30" s="2">
        <f>H13/F13</f>
        <v>1.8712273641851109</v>
      </c>
      <c r="M30" s="3"/>
    </row>
    <row r="32" spans="2:19" x14ac:dyDescent="0.3">
      <c r="J32" s="54" t="s">
        <v>102</v>
      </c>
      <c r="K32" s="2">
        <f>K29/(K30-K28)</f>
        <v>1.3949880299092809</v>
      </c>
      <c r="L32" s="2">
        <f>K30*K32</f>
        <v>2.6103397742769245</v>
      </c>
      <c r="M32" s="3">
        <f>SQRT(K32*K32+L32*L32)</f>
        <v>2.9597069687322564</v>
      </c>
      <c r="N32" s="2" t="s">
        <v>19</v>
      </c>
    </row>
    <row r="33" spans="10:14" x14ac:dyDescent="0.3">
      <c r="J33" s="54" t="s">
        <v>111</v>
      </c>
      <c r="M33" s="2">
        <f>M27/M32</f>
        <v>0.7068957510518854</v>
      </c>
      <c r="N33" s="2" t="s">
        <v>17</v>
      </c>
    </row>
    <row r="34" spans="10:14" x14ac:dyDescent="0.3">
      <c r="J34" s="54"/>
    </row>
    <row r="35" spans="10:14" x14ac:dyDescent="0.3">
      <c r="M35" s="3" t="s">
        <v>104</v>
      </c>
    </row>
    <row r="36" spans="10:14" x14ac:dyDescent="0.3">
      <c r="M36" s="41" t="s">
        <v>108</v>
      </c>
    </row>
    <row r="37" spans="10:14" x14ac:dyDescent="0.3">
      <c r="L37" s="2" t="s">
        <v>117</v>
      </c>
      <c r="M37" s="41" t="s">
        <v>109</v>
      </c>
    </row>
    <row r="38" spans="10:14" x14ac:dyDescent="0.3">
      <c r="K38" s="2" t="s">
        <v>117</v>
      </c>
      <c r="L38" s="3" t="s">
        <v>106</v>
      </c>
    </row>
    <row r="39" spans="10:14" x14ac:dyDescent="0.3">
      <c r="K39" s="3" t="s">
        <v>107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EF79E-B7AA-4A3B-AC1E-FB05696995F4}">
  <sheetPr codeName="Sheet3"/>
  <dimension ref="A1:Z39"/>
  <sheetViews>
    <sheetView zoomScaleNormal="100" workbookViewId="0">
      <selection activeCell="A2" sqref="A2"/>
    </sheetView>
  </sheetViews>
  <sheetFormatPr defaultRowHeight="15.6" x14ac:dyDescent="0.3"/>
  <cols>
    <col min="1" max="1" width="2.6328125" style="3" customWidth="1"/>
    <col min="2" max="2" width="8.7265625" style="2"/>
    <col min="3" max="9" width="10.6328125" style="2" customWidth="1"/>
    <col min="10" max="11" width="2.6328125" style="2" customWidth="1"/>
    <col min="12" max="12" width="5" style="2" bestFit="1" customWidth="1"/>
    <col min="13" max="13" width="8.7265625" style="2"/>
    <col min="14" max="14" width="11.90625" style="2" customWidth="1"/>
    <col min="15" max="15" width="8.7265625" style="2"/>
    <col min="16" max="16" width="11.90625" style="2" customWidth="1"/>
    <col min="17" max="22" width="8.7265625" style="2"/>
    <col min="23" max="16384" width="8.7265625" style="3"/>
  </cols>
  <sheetData>
    <row r="1" spans="1:26" x14ac:dyDescent="0.3">
      <c r="A1" s="1" t="s">
        <v>0</v>
      </c>
    </row>
    <row r="2" spans="1:26" x14ac:dyDescent="0.3">
      <c r="A2" s="1"/>
    </row>
    <row r="3" spans="1:26" x14ac:dyDescent="0.3">
      <c r="A3" s="1"/>
      <c r="B3" s="4" t="s">
        <v>1</v>
      </c>
    </row>
    <row r="4" spans="1:26" x14ac:dyDescent="0.3">
      <c r="A4" s="1"/>
      <c r="B4" s="1" t="s">
        <v>97</v>
      </c>
    </row>
    <row r="5" spans="1:26" x14ac:dyDescent="0.3">
      <c r="A5" s="1"/>
      <c r="B5" s="54" t="s">
        <v>70</v>
      </c>
      <c r="C5" s="41" t="s">
        <v>113</v>
      </c>
    </row>
    <row r="6" spans="1:26" x14ac:dyDescent="0.3">
      <c r="A6" s="1"/>
      <c r="B6" s="54" t="s">
        <v>112</v>
      </c>
      <c r="C6" s="41" t="s">
        <v>114</v>
      </c>
    </row>
    <row r="7" spans="1:26" x14ac:dyDescent="0.3">
      <c r="M7" s="5"/>
      <c r="N7" s="7" t="s">
        <v>36</v>
      </c>
      <c r="O7" s="5"/>
      <c r="P7" s="7" t="s">
        <v>37</v>
      </c>
      <c r="Q7" s="7"/>
      <c r="R7" s="5"/>
      <c r="S7" s="7"/>
      <c r="T7" s="5"/>
      <c r="U7" s="6"/>
      <c r="V7" s="11" t="s">
        <v>146</v>
      </c>
    </row>
    <row r="8" spans="1:26" x14ac:dyDescent="0.3">
      <c r="C8" s="2" t="s">
        <v>20</v>
      </c>
      <c r="D8" s="2" t="s">
        <v>21</v>
      </c>
      <c r="E8" s="2" t="s">
        <v>22</v>
      </c>
      <c r="F8" s="2" t="s">
        <v>147</v>
      </c>
      <c r="G8" s="2" t="s">
        <v>148</v>
      </c>
      <c r="H8" s="2" t="s">
        <v>149</v>
      </c>
      <c r="I8" s="2" t="s">
        <v>150</v>
      </c>
      <c r="M8" s="8" t="s">
        <v>23</v>
      </c>
      <c r="N8" s="9" t="s">
        <v>3</v>
      </c>
      <c r="O8" s="8" t="s">
        <v>24</v>
      </c>
      <c r="P8" s="9" t="s">
        <v>4</v>
      </c>
      <c r="Q8" s="9" t="s">
        <v>32</v>
      </c>
      <c r="R8" s="8" t="s">
        <v>17</v>
      </c>
      <c r="S8" s="9" t="s">
        <v>17</v>
      </c>
      <c r="T8" s="8"/>
      <c r="V8" s="15" t="s">
        <v>11</v>
      </c>
    </row>
    <row r="9" spans="1:26" x14ac:dyDescent="0.3">
      <c r="B9" s="2" t="s">
        <v>51</v>
      </c>
      <c r="C9" s="10" t="s">
        <v>8</v>
      </c>
      <c r="D9" s="10" t="s">
        <v>8</v>
      </c>
      <c r="E9" s="10" t="s">
        <v>13</v>
      </c>
      <c r="F9" s="5" t="s">
        <v>14</v>
      </c>
      <c r="G9" s="11" t="s">
        <v>14</v>
      </c>
      <c r="H9" s="5" t="s">
        <v>10</v>
      </c>
      <c r="I9" s="11" t="s">
        <v>11</v>
      </c>
      <c r="M9" s="8" t="s">
        <v>17</v>
      </c>
      <c r="N9" s="9" t="s">
        <v>26</v>
      </c>
      <c r="O9" s="8" t="s">
        <v>17</v>
      </c>
      <c r="P9" s="9" t="s">
        <v>26</v>
      </c>
      <c r="Q9" s="9" t="s">
        <v>17</v>
      </c>
      <c r="R9" s="8" t="s">
        <v>27</v>
      </c>
      <c r="S9" s="9" t="s">
        <v>28</v>
      </c>
      <c r="T9" s="8" t="s">
        <v>33</v>
      </c>
      <c r="U9" s="2" t="s">
        <v>34</v>
      </c>
      <c r="V9" s="17" t="s">
        <v>17</v>
      </c>
    </row>
    <row r="10" spans="1:26" ht="16.2" thickBot="1" x14ac:dyDescent="0.35">
      <c r="B10" s="12" t="s">
        <v>2</v>
      </c>
      <c r="C10" s="13" t="s">
        <v>3</v>
      </c>
      <c r="D10" s="14" t="s">
        <v>4</v>
      </c>
      <c r="E10" s="10" t="s">
        <v>6</v>
      </c>
      <c r="F10" s="13" t="s">
        <v>12</v>
      </c>
      <c r="G10" s="15" t="s">
        <v>13</v>
      </c>
      <c r="H10" s="13"/>
      <c r="I10" s="15"/>
      <c r="M10" s="13" t="s">
        <v>30</v>
      </c>
      <c r="N10" s="16" t="s">
        <v>11</v>
      </c>
      <c r="O10" s="13" t="s">
        <v>31</v>
      </c>
      <c r="P10" s="16" t="s">
        <v>11</v>
      </c>
      <c r="Q10" s="16" t="s">
        <v>18</v>
      </c>
      <c r="R10" s="13" t="s">
        <v>30</v>
      </c>
      <c r="S10" s="16" t="s">
        <v>31</v>
      </c>
      <c r="T10" s="13" t="s">
        <v>19</v>
      </c>
      <c r="U10" s="14" t="s">
        <v>19</v>
      </c>
      <c r="V10" s="15" t="s">
        <v>19</v>
      </c>
    </row>
    <row r="11" spans="1:26" x14ac:dyDescent="0.3">
      <c r="B11" s="17">
        <v>1</v>
      </c>
      <c r="C11" s="5">
        <v>5.98</v>
      </c>
      <c r="D11" s="7">
        <v>7.7</v>
      </c>
      <c r="E11" s="11">
        <v>4.74</v>
      </c>
      <c r="F11" s="5">
        <f>SUMPRODUCT(C11:D11,$C$27:$D$27)</f>
        <v>0.78801250914425935</v>
      </c>
      <c r="G11" s="5">
        <f>E11*$E$27</f>
        <v>0.94047619047619047</v>
      </c>
      <c r="H11" s="11">
        <f>F11-G11</f>
        <v>-0.15246368133193111</v>
      </c>
      <c r="I11" s="11"/>
      <c r="M11" s="19">
        <f>C11/E11</f>
        <v>1.2616033755274263</v>
      </c>
      <c r="N11" s="21">
        <f>M11/MAX(M11:M22)</f>
        <v>0.85608800482218206</v>
      </c>
      <c r="O11" s="19">
        <f>D11/E11</f>
        <v>1.6244725738396624</v>
      </c>
      <c r="P11" s="21">
        <f>O11/MAX(O11:O22)</f>
        <v>0.44578549700716313</v>
      </c>
      <c r="Q11" s="22">
        <f t="shared" ref="Q11:Q22" si="0">O11/M11</f>
        <v>1.2876254180602005</v>
      </c>
      <c r="R11" s="8"/>
      <c r="S11" s="9"/>
      <c r="T11" s="8"/>
      <c r="V11" s="17"/>
      <c r="X11" s="58">
        <v>7</v>
      </c>
      <c r="Y11" s="44">
        <v>0</v>
      </c>
      <c r="Z11" s="59">
        <f>O17</f>
        <v>3.6440677966101696</v>
      </c>
    </row>
    <row r="12" spans="1:26" x14ac:dyDescent="0.3">
      <c r="B12" s="17">
        <v>2</v>
      </c>
      <c r="C12" s="8">
        <v>7.18</v>
      </c>
      <c r="D12" s="9">
        <v>9.6999999999999993</v>
      </c>
      <c r="E12" s="17">
        <v>6.38</v>
      </c>
      <c r="F12" s="5">
        <f t="shared" ref="F12:F22" si="1">SUMPRODUCT(C12:D12,$C$27:$D$27)</f>
        <v>0.95429280340872302</v>
      </c>
      <c r="G12" s="5">
        <f t="shared" ref="G12:G22" si="2">E12*$E$27</f>
        <v>1.2658730158730158</v>
      </c>
      <c r="H12" s="11">
        <f t="shared" ref="H12:H22" si="3">F12-G12</f>
        <v>-0.31158021246429279</v>
      </c>
      <c r="I12" s="17"/>
      <c r="M12" s="24">
        <f t="shared" ref="M12:M22" si="4">C12/E12</f>
        <v>1.1253918495297806</v>
      </c>
      <c r="N12" s="26">
        <f>M12/MAX(M11:M22)</f>
        <v>0.76365875503806535</v>
      </c>
      <c r="O12" s="24">
        <f t="shared" ref="O12:O22" si="5">D12/E12</f>
        <v>1.5203761755485892</v>
      </c>
      <c r="P12" s="26">
        <f>O12/MAX(O11:O22)</f>
        <v>0.41721950863891516</v>
      </c>
      <c r="Q12" s="27">
        <f t="shared" si="0"/>
        <v>1.3509749303621168</v>
      </c>
      <c r="R12" s="8"/>
      <c r="S12" s="9"/>
      <c r="T12" s="8"/>
      <c r="V12" s="17"/>
      <c r="X12" s="60"/>
      <c r="Y12" s="25">
        <f>M17</f>
        <v>1.2245762711864407</v>
      </c>
      <c r="Z12" s="61">
        <f>O17</f>
        <v>3.6440677966101696</v>
      </c>
    </row>
    <row r="13" spans="1:26" x14ac:dyDescent="0.3">
      <c r="B13" s="28">
        <v>3</v>
      </c>
      <c r="C13" s="29">
        <v>4.97</v>
      </c>
      <c r="D13" s="30">
        <v>9.3000000000000007</v>
      </c>
      <c r="E13" s="28">
        <v>5.04</v>
      </c>
      <c r="F13" s="92">
        <f t="shared" si="1"/>
        <v>0.70689575105188518</v>
      </c>
      <c r="G13" s="92">
        <f t="shared" si="2"/>
        <v>1</v>
      </c>
      <c r="H13" s="93">
        <f t="shared" si="3"/>
        <v>-0.29310424894811482</v>
      </c>
      <c r="I13" s="28"/>
      <c r="J13" s="36"/>
      <c r="K13" s="36"/>
      <c r="L13" s="36"/>
      <c r="M13" s="32">
        <f t="shared" si="4"/>
        <v>0.98611111111111105</v>
      </c>
      <c r="N13" s="34">
        <f>M13/MAX(M11:M22)</f>
        <v>0.66914682539682524</v>
      </c>
      <c r="O13" s="32">
        <f t="shared" si="5"/>
        <v>1.8452380952380953</v>
      </c>
      <c r="P13" s="34">
        <f>O13/MAX(O11:O22)</f>
        <v>0.50636766334440753</v>
      </c>
      <c r="Q13" s="35">
        <f t="shared" si="0"/>
        <v>1.8712273641851109</v>
      </c>
      <c r="R13" s="29">
        <f>(O17-M17*(O17-O14)/(M17-M14))/(Q13-(O17-O14)/(M17-M14))</f>
        <v>1.3949880299092809</v>
      </c>
      <c r="S13" s="30">
        <f>R13*Q13</f>
        <v>2.6103397742769245</v>
      </c>
      <c r="T13" s="29">
        <f>SQRT(R13*R13+S13*S13)</f>
        <v>2.9597069687322564</v>
      </c>
      <c r="U13" s="36">
        <f>SQRT(M13*M13+O13*O13)</f>
        <v>2.0922042805554875</v>
      </c>
      <c r="V13" s="28">
        <f>U13/T13</f>
        <v>0.7068957510518854</v>
      </c>
      <c r="X13" s="60">
        <v>4</v>
      </c>
      <c r="Y13" s="25">
        <f>M14</f>
        <v>1.4736842105263159</v>
      </c>
      <c r="Z13" s="61">
        <f>O14</f>
        <v>2.1329639889196677</v>
      </c>
    </row>
    <row r="14" spans="1:26" x14ac:dyDescent="0.3">
      <c r="B14" s="17">
        <v>4</v>
      </c>
      <c r="C14" s="8">
        <v>5.32</v>
      </c>
      <c r="D14" s="9">
        <v>7.7</v>
      </c>
      <c r="E14" s="17">
        <v>3.61</v>
      </c>
      <c r="F14" s="5">
        <f t="shared" si="1"/>
        <v>0.71626984126984117</v>
      </c>
      <c r="G14" s="5">
        <f t="shared" si="2"/>
        <v>0.71626984126984117</v>
      </c>
      <c r="H14" s="11">
        <f t="shared" si="3"/>
        <v>0</v>
      </c>
      <c r="I14" s="17"/>
      <c r="M14" s="32">
        <f t="shared" si="4"/>
        <v>1.4736842105263159</v>
      </c>
      <c r="N14" s="26">
        <f>M14/MAX(M11:M22)</f>
        <v>1</v>
      </c>
      <c r="O14" s="24">
        <f t="shared" si="5"/>
        <v>2.1329639889196677</v>
      </c>
      <c r="P14" s="26">
        <f>O14/MAX(O11:O22)</f>
        <v>0.58532500161051348</v>
      </c>
      <c r="Q14" s="27">
        <f t="shared" si="0"/>
        <v>1.4473684210526314</v>
      </c>
      <c r="R14" s="8"/>
      <c r="S14" s="9"/>
      <c r="T14" s="8"/>
      <c r="V14" s="17"/>
      <c r="X14" s="60"/>
      <c r="Y14" s="25">
        <f>M14</f>
        <v>1.4736842105263159</v>
      </c>
      <c r="Z14" s="46">
        <v>0</v>
      </c>
    </row>
    <row r="15" spans="1:26" x14ac:dyDescent="0.3">
      <c r="B15" s="17">
        <v>5</v>
      </c>
      <c r="C15" s="8">
        <v>3.39</v>
      </c>
      <c r="D15" s="9">
        <v>7.8</v>
      </c>
      <c r="E15" s="17">
        <v>3.45</v>
      </c>
      <c r="F15" s="5">
        <f t="shared" si="1"/>
        <v>0.5082688422405004</v>
      </c>
      <c r="G15" s="5">
        <f t="shared" si="2"/>
        <v>0.68452380952380953</v>
      </c>
      <c r="H15" s="11">
        <f t="shared" si="3"/>
        <v>-0.17625496728330914</v>
      </c>
      <c r="I15" s="17"/>
      <c r="M15" s="24">
        <f t="shared" si="4"/>
        <v>0.9826086956521739</v>
      </c>
      <c r="N15" s="26">
        <f>M15/MAX(M11:M22)</f>
        <v>0.66677018633540364</v>
      </c>
      <c r="O15" s="24">
        <f t="shared" si="5"/>
        <v>2.2608695652173911</v>
      </c>
      <c r="P15" s="26">
        <f>O15/MAX(O11:O22)</f>
        <v>0.6204246713852376</v>
      </c>
      <c r="Q15" s="27">
        <f t="shared" si="0"/>
        <v>2.3008849557522124</v>
      </c>
      <c r="R15" s="8"/>
      <c r="S15" s="9"/>
      <c r="T15" s="8"/>
      <c r="V15" s="17"/>
      <c r="X15" s="62" t="s">
        <v>25</v>
      </c>
      <c r="Y15" s="25">
        <f>M17</f>
        <v>1.2245762711864407</v>
      </c>
      <c r="Z15" s="61">
        <f>O17</f>
        <v>3.6440677966101696</v>
      </c>
    </row>
    <row r="16" spans="1:26" x14ac:dyDescent="0.3">
      <c r="B16" s="17">
        <v>6</v>
      </c>
      <c r="C16" s="8">
        <v>4.95</v>
      </c>
      <c r="D16" s="9">
        <v>7.9</v>
      </c>
      <c r="E16" s="17">
        <v>5.25</v>
      </c>
      <c r="F16" s="5">
        <f t="shared" si="1"/>
        <v>0.67963437485012856</v>
      </c>
      <c r="G16" s="5">
        <f t="shared" si="2"/>
        <v>1.0416666666666665</v>
      </c>
      <c r="H16" s="11">
        <f t="shared" si="3"/>
        <v>-0.36203229181653795</v>
      </c>
      <c r="I16" s="17"/>
      <c r="M16" s="24">
        <f t="shared" si="4"/>
        <v>0.94285714285714284</v>
      </c>
      <c r="N16" s="26">
        <f>M16/MAX(M11:M22)</f>
        <v>0.63979591836734684</v>
      </c>
      <c r="O16" s="24">
        <f t="shared" si="5"/>
        <v>1.5047619047619047</v>
      </c>
      <c r="P16" s="26">
        <f>O16/MAX(O11:O22)</f>
        <v>0.41293466223698783</v>
      </c>
      <c r="Q16" s="27">
        <f t="shared" si="0"/>
        <v>1.595959595959596</v>
      </c>
      <c r="R16" s="8"/>
      <c r="S16" s="9"/>
      <c r="T16" s="8"/>
      <c r="V16" s="17"/>
      <c r="X16" s="60"/>
      <c r="Y16" s="25">
        <f>M14</f>
        <v>1.4736842105263159</v>
      </c>
      <c r="Z16" s="61">
        <f>O14</f>
        <v>2.1329639889196677</v>
      </c>
    </row>
    <row r="17" spans="2:26" x14ac:dyDescent="0.3">
      <c r="B17" s="17">
        <v>7</v>
      </c>
      <c r="C17" s="8">
        <v>2.89</v>
      </c>
      <c r="D17" s="9">
        <v>8.6</v>
      </c>
      <c r="E17" s="17">
        <v>2.36</v>
      </c>
      <c r="F17" s="5">
        <f t="shared" si="1"/>
        <v>0.46825396825396803</v>
      </c>
      <c r="G17" s="5">
        <f t="shared" si="2"/>
        <v>0.4682539682539682</v>
      </c>
      <c r="H17" s="11">
        <f t="shared" si="3"/>
        <v>0</v>
      </c>
      <c r="I17" s="17"/>
      <c r="M17" s="24">
        <f t="shared" si="4"/>
        <v>1.2245762711864407</v>
      </c>
      <c r="N17" s="26">
        <f>M17/MAX(M11:M22)</f>
        <v>0.83096246973365617</v>
      </c>
      <c r="O17" s="32">
        <f t="shared" si="5"/>
        <v>3.6440677966101696</v>
      </c>
      <c r="P17" s="26">
        <f>O17/MAX(O11:O22)</f>
        <v>1</v>
      </c>
      <c r="Q17" s="27">
        <f t="shared" si="0"/>
        <v>2.9757785467128026</v>
      </c>
      <c r="R17" s="8"/>
      <c r="S17" s="9"/>
      <c r="T17" s="8"/>
      <c r="V17" s="17"/>
      <c r="X17" s="60" t="s">
        <v>29</v>
      </c>
      <c r="Y17" s="2">
        <v>0</v>
      </c>
      <c r="Z17" s="46">
        <v>0</v>
      </c>
    </row>
    <row r="18" spans="2:26" ht="16.2" thickBot="1" x14ac:dyDescent="0.35">
      <c r="B18" s="17">
        <v>8</v>
      </c>
      <c r="C18" s="8">
        <v>6.4</v>
      </c>
      <c r="D18" s="9">
        <v>9.1</v>
      </c>
      <c r="E18" s="17">
        <v>7.09</v>
      </c>
      <c r="F18" s="5">
        <f t="shared" si="1"/>
        <v>0.85875429011839055</v>
      </c>
      <c r="G18" s="5">
        <f t="shared" si="2"/>
        <v>1.4067460317460316</v>
      </c>
      <c r="H18" s="11">
        <f t="shared" si="3"/>
        <v>-0.54799174162764108</v>
      </c>
      <c r="I18" s="17"/>
      <c r="M18" s="24">
        <f t="shared" si="4"/>
        <v>0.90267983074753178</v>
      </c>
      <c r="N18" s="26">
        <f>M18/MAX(M11:M22)</f>
        <v>0.61253274229296795</v>
      </c>
      <c r="O18" s="24">
        <f t="shared" si="5"/>
        <v>1.2834978843441467</v>
      </c>
      <c r="P18" s="26">
        <f>O18/MAX(O11:O22)</f>
        <v>0.35221569849444023</v>
      </c>
      <c r="Q18" s="27">
        <f t="shared" si="0"/>
        <v>1.421875</v>
      </c>
      <c r="R18" s="8"/>
      <c r="S18" s="9"/>
      <c r="T18" s="8"/>
      <c r="V18" s="17"/>
      <c r="X18" s="63"/>
      <c r="Y18" s="64">
        <f>R13</f>
        <v>1.3949880299092809</v>
      </c>
      <c r="Z18" s="65">
        <f>S13</f>
        <v>2.6103397742769245</v>
      </c>
    </row>
    <row r="19" spans="2:26" x14ac:dyDescent="0.3">
      <c r="B19" s="17">
        <v>9</v>
      </c>
      <c r="C19" s="8">
        <v>6.01</v>
      </c>
      <c r="D19" s="9">
        <v>7.3</v>
      </c>
      <c r="E19" s="17">
        <v>6.49</v>
      </c>
      <c r="F19" s="5">
        <f t="shared" si="1"/>
        <v>0.78410572351271934</v>
      </c>
      <c r="G19" s="5">
        <f t="shared" si="2"/>
        <v>1.2876984126984126</v>
      </c>
      <c r="H19" s="11">
        <f t="shared" si="3"/>
        <v>-0.50359268918569322</v>
      </c>
      <c r="I19" s="17"/>
      <c r="M19" s="24">
        <f t="shared" si="4"/>
        <v>0.9260400616332819</v>
      </c>
      <c r="N19" s="26">
        <f>M19/MAX(M11:M22)</f>
        <v>0.62838432753686979</v>
      </c>
      <c r="O19" s="24">
        <f t="shared" si="5"/>
        <v>1.1248073959938365</v>
      </c>
      <c r="P19" s="26">
        <f>O19/MAX(O11:O22)</f>
        <v>0.30866807610993652</v>
      </c>
      <c r="Q19" s="27">
        <f t="shared" si="0"/>
        <v>1.2146422628951745</v>
      </c>
      <c r="R19" s="8"/>
      <c r="S19" s="9"/>
      <c r="T19" s="8"/>
      <c r="V19" s="17"/>
    </row>
    <row r="20" spans="2:26" x14ac:dyDescent="0.3">
      <c r="B20" s="17">
        <v>10</v>
      </c>
      <c r="C20" s="8">
        <v>6.94</v>
      </c>
      <c r="D20" s="9">
        <v>8.8000000000000007</v>
      </c>
      <c r="E20" s="17">
        <v>7.36</v>
      </c>
      <c r="F20" s="5">
        <f t="shared" si="1"/>
        <v>0.91207697456899539</v>
      </c>
      <c r="G20" s="5">
        <f t="shared" si="2"/>
        <v>1.4603174603174602</v>
      </c>
      <c r="H20" s="11">
        <f t="shared" si="3"/>
        <v>-0.54824048574846485</v>
      </c>
      <c r="I20" s="17"/>
      <c r="M20" s="24">
        <f t="shared" si="4"/>
        <v>0.94293478260869568</v>
      </c>
      <c r="N20" s="26">
        <f>M20/MAX(M11:M22)</f>
        <v>0.63984860248447195</v>
      </c>
      <c r="O20" s="24">
        <f t="shared" si="5"/>
        <v>1.1956521739130435</v>
      </c>
      <c r="P20" s="26">
        <f>O20/MAX(O11:O22)</f>
        <v>0.3281092012133468</v>
      </c>
      <c r="Q20" s="27">
        <f t="shared" si="0"/>
        <v>1.2680115273775217</v>
      </c>
      <c r="R20" s="8"/>
      <c r="S20" s="9"/>
      <c r="T20" s="8"/>
      <c r="V20" s="17"/>
    </row>
    <row r="21" spans="2:26" x14ac:dyDescent="0.3">
      <c r="B21" s="17">
        <v>11</v>
      </c>
      <c r="C21" s="8">
        <v>5.86</v>
      </c>
      <c r="D21" s="9">
        <v>8.1999999999999993</v>
      </c>
      <c r="E21" s="17">
        <v>5.46</v>
      </c>
      <c r="F21" s="5">
        <f t="shared" si="1"/>
        <v>0.78392815769938184</v>
      </c>
      <c r="G21" s="5">
        <f t="shared" si="2"/>
        <v>1.0833333333333333</v>
      </c>
      <c r="H21" s="11">
        <f t="shared" si="3"/>
        <v>-0.29940517563395141</v>
      </c>
      <c r="I21" s="17"/>
      <c r="M21" s="24">
        <f t="shared" si="4"/>
        <v>1.0732600732600732</v>
      </c>
      <c r="N21" s="26">
        <f>M21/MAX(M11:M22)</f>
        <v>0.72828362114076395</v>
      </c>
      <c r="O21" s="24">
        <f t="shared" si="5"/>
        <v>1.5018315018315016</v>
      </c>
      <c r="P21" s="26">
        <f>O21/MAX(O11:O22)</f>
        <v>0.41213050515376087</v>
      </c>
      <c r="Q21" s="27">
        <f t="shared" si="0"/>
        <v>1.3993174061433447</v>
      </c>
      <c r="R21" s="8"/>
      <c r="S21" s="9"/>
      <c r="T21" s="8"/>
      <c r="V21" s="17"/>
    </row>
    <row r="22" spans="2:26" x14ac:dyDescent="0.3">
      <c r="B22" s="15">
        <v>12</v>
      </c>
      <c r="C22" s="13">
        <v>8.35</v>
      </c>
      <c r="D22" s="16">
        <v>9.6</v>
      </c>
      <c r="E22" s="15">
        <v>6.58</v>
      </c>
      <c r="F22" s="10">
        <f t="shared" si="1"/>
        <v>1.0796810333705518</v>
      </c>
      <c r="G22" s="10">
        <f t="shared" si="2"/>
        <v>1.3055555555555556</v>
      </c>
      <c r="H22" s="12">
        <f t="shared" si="3"/>
        <v>-0.22587452218500381</v>
      </c>
      <c r="I22" s="15"/>
      <c r="M22" s="40">
        <f t="shared" si="4"/>
        <v>1.268996960486322</v>
      </c>
      <c r="N22" s="39">
        <f>M22/MAX(M11:M22)</f>
        <v>0.86110508033000421</v>
      </c>
      <c r="O22" s="40">
        <f t="shared" si="5"/>
        <v>1.4589665653495441</v>
      </c>
      <c r="P22" s="39">
        <f>O22/MAX(O11:O22)</f>
        <v>0.40036756909592136</v>
      </c>
      <c r="Q22" s="18">
        <f t="shared" si="0"/>
        <v>1.1497005988023954</v>
      </c>
      <c r="R22" s="13"/>
      <c r="S22" s="16"/>
      <c r="T22" s="13"/>
      <c r="U22" s="14"/>
      <c r="V22" s="15"/>
    </row>
    <row r="23" spans="2:26" x14ac:dyDescent="0.3">
      <c r="F23" s="54"/>
      <c r="G23" s="54"/>
      <c r="H23" s="54"/>
      <c r="I23" s="54"/>
      <c r="J23" s="54"/>
      <c r="K23" s="54"/>
      <c r="L23" s="54" t="s">
        <v>98</v>
      </c>
      <c r="M23" s="25">
        <f>MAX(M11:M21)</f>
        <v>1.4736842105263159</v>
      </c>
      <c r="N23" s="54" t="s">
        <v>98</v>
      </c>
      <c r="O23" s="25">
        <f>MAX(O11:O22)</f>
        <v>3.6440677966101696</v>
      </c>
    </row>
    <row r="24" spans="2:26" ht="16.2" thickBot="1" x14ac:dyDescent="0.35">
      <c r="C24" s="2" t="s">
        <v>20</v>
      </c>
      <c r="D24" s="2" t="s">
        <v>21</v>
      </c>
      <c r="E24" s="2" t="s">
        <v>22</v>
      </c>
      <c r="G24" s="41" t="s">
        <v>63</v>
      </c>
    </row>
    <row r="25" spans="2:26" x14ac:dyDescent="0.3">
      <c r="C25" s="10" t="s">
        <v>8</v>
      </c>
      <c r="D25" s="10" t="s">
        <v>8</v>
      </c>
      <c r="E25" s="12" t="s">
        <v>13</v>
      </c>
      <c r="G25" s="42" t="s">
        <v>59</v>
      </c>
      <c r="H25" s="43"/>
      <c r="Q25" s="54"/>
      <c r="R25" s="25"/>
      <c r="S25" s="25"/>
      <c r="T25" s="3"/>
    </row>
    <row r="26" spans="2:26" x14ac:dyDescent="0.3">
      <c r="C26" s="13" t="s">
        <v>3</v>
      </c>
      <c r="D26" s="14" t="s">
        <v>4</v>
      </c>
      <c r="E26" s="12" t="s">
        <v>6</v>
      </c>
      <c r="G26" s="45" t="s">
        <v>60</v>
      </c>
      <c r="H26" s="46"/>
      <c r="Q26" s="54"/>
      <c r="R26" s="25"/>
      <c r="S26" s="25"/>
      <c r="T26" s="3"/>
    </row>
    <row r="27" spans="2:26" x14ac:dyDescent="0.3">
      <c r="B27" s="2" t="s">
        <v>52</v>
      </c>
      <c r="C27" s="10">
        <v>0.10870101193093662</v>
      </c>
      <c r="D27" s="50">
        <v>1.7919539973669907E-2</v>
      </c>
      <c r="E27" s="12">
        <v>0.1984126984126984</v>
      </c>
      <c r="G27" s="45" t="s">
        <v>61</v>
      </c>
      <c r="H27" s="46"/>
      <c r="Q27" s="54"/>
      <c r="R27" s="25"/>
      <c r="S27" s="25"/>
      <c r="T27" s="3"/>
    </row>
    <row r="28" spans="2:26" x14ac:dyDescent="0.3">
      <c r="G28" s="45"/>
      <c r="H28" s="46"/>
      <c r="Q28" s="54"/>
      <c r="T28" s="3"/>
    </row>
    <row r="29" spans="2:26" ht="16.2" thickBot="1" x14ac:dyDescent="0.35">
      <c r="G29" s="51" t="s">
        <v>62</v>
      </c>
      <c r="H29" s="48"/>
      <c r="Q29" s="54"/>
      <c r="T29" s="3"/>
    </row>
    <row r="30" spans="2:26" x14ac:dyDescent="0.3">
      <c r="Q30" s="54"/>
      <c r="T30" s="3"/>
    </row>
    <row r="32" spans="2:26" x14ac:dyDescent="0.3">
      <c r="Q32" s="54"/>
      <c r="T32" s="3"/>
    </row>
    <row r="33" spans="17:20" x14ac:dyDescent="0.3">
      <c r="Q33" s="54"/>
    </row>
    <row r="34" spans="17:20" x14ac:dyDescent="0.3">
      <c r="Q34" s="54"/>
    </row>
    <row r="35" spans="17:20" x14ac:dyDescent="0.3">
      <c r="T35" s="3"/>
    </row>
    <row r="36" spans="17:20" x14ac:dyDescent="0.3">
      <c r="T36" s="41"/>
    </row>
    <row r="37" spans="17:20" x14ac:dyDescent="0.3">
      <c r="T37" s="41"/>
    </row>
    <row r="38" spans="17:20" x14ac:dyDescent="0.3">
      <c r="S38" s="3"/>
    </row>
    <row r="39" spans="17:20" x14ac:dyDescent="0.3">
      <c r="R3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736B8-E614-4971-A965-A07D0DABE37E}">
  <sheetPr codeName="Sheet4"/>
  <dimension ref="A1:X33"/>
  <sheetViews>
    <sheetView zoomScaleNormal="100" workbookViewId="0">
      <selection activeCell="A2" sqref="A2"/>
    </sheetView>
  </sheetViews>
  <sheetFormatPr defaultRowHeight="15.6" x14ac:dyDescent="0.3"/>
  <cols>
    <col min="1" max="1" width="2.6328125" style="3" customWidth="1"/>
    <col min="2" max="2" width="8.7265625" style="2"/>
    <col min="3" max="9" width="10.6328125" style="2" customWidth="1"/>
    <col min="10" max="10" width="11.453125" style="2" customWidth="1"/>
    <col min="11" max="11" width="8.7265625" style="2"/>
    <col min="12" max="12" width="11.90625" style="2" customWidth="1"/>
    <col min="13" max="13" width="8.7265625" style="2"/>
    <col min="14" max="14" width="11.90625" style="2" customWidth="1"/>
    <col min="15" max="20" width="8.7265625" style="2"/>
    <col min="21" max="16384" width="8.7265625" style="3"/>
  </cols>
  <sheetData>
    <row r="1" spans="1:24" x14ac:dyDescent="0.3">
      <c r="A1" s="1" t="s">
        <v>0</v>
      </c>
    </row>
    <row r="2" spans="1:24" x14ac:dyDescent="0.3">
      <c r="A2" s="1"/>
    </row>
    <row r="3" spans="1:24" x14ac:dyDescent="0.3">
      <c r="A3" s="1"/>
      <c r="B3" s="4" t="s">
        <v>1</v>
      </c>
    </row>
    <row r="4" spans="1:24" x14ac:dyDescent="0.3">
      <c r="A4" s="1"/>
      <c r="B4" s="1" t="s">
        <v>97</v>
      </c>
    </row>
    <row r="5" spans="1:24" x14ac:dyDescent="0.3">
      <c r="A5" s="1"/>
      <c r="B5" s="54" t="s">
        <v>70</v>
      </c>
      <c r="C5" s="41" t="s">
        <v>113</v>
      </c>
    </row>
    <row r="6" spans="1:24" x14ac:dyDescent="0.3">
      <c r="A6" s="1"/>
      <c r="B6" s="54" t="s">
        <v>112</v>
      </c>
      <c r="C6" s="41" t="s">
        <v>114</v>
      </c>
    </row>
    <row r="7" spans="1:24" x14ac:dyDescent="0.3">
      <c r="K7" s="5"/>
      <c r="L7" s="6" t="s">
        <v>36</v>
      </c>
      <c r="M7" s="5"/>
      <c r="N7" s="7" t="s">
        <v>37</v>
      </c>
      <c r="O7" s="7"/>
      <c r="P7" s="5"/>
      <c r="Q7" s="7"/>
      <c r="R7" s="5"/>
      <c r="S7" s="6"/>
      <c r="T7" s="11" t="s">
        <v>146</v>
      </c>
    </row>
    <row r="8" spans="1:24" x14ac:dyDescent="0.3">
      <c r="C8" s="2" t="s">
        <v>20</v>
      </c>
      <c r="D8" s="2" t="s">
        <v>21</v>
      </c>
      <c r="E8" s="2" t="s">
        <v>22</v>
      </c>
      <c r="F8" s="2" t="s">
        <v>147</v>
      </c>
      <c r="G8" s="2" t="s">
        <v>148</v>
      </c>
      <c r="H8" s="2" t="s">
        <v>149</v>
      </c>
      <c r="I8" s="2" t="s">
        <v>150</v>
      </c>
      <c r="K8" s="8" t="s">
        <v>23</v>
      </c>
      <c r="L8" s="2" t="s">
        <v>3</v>
      </c>
      <c r="M8" s="8" t="s">
        <v>24</v>
      </c>
      <c r="N8" s="9" t="s">
        <v>4</v>
      </c>
      <c r="O8" s="9" t="s">
        <v>32</v>
      </c>
      <c r="P8" s="8" t="s">
        <v>17</v>
      </c>
      <c r="Q8" s="9" t="s">
        <v>17</v>
      </c>
      <c r="R8" s="8"/>
      <c r="T8" s="15" t="s">
        <v>11</v>
      </c>
    </row>
    <row r="9" spans="1:24" x14ac:dyDescent="0.3">
      <c r="B9" s="2" t="s">
        <v>51</v>
      </c>
      <c r="C9" s="10" t="s">
        <v>8</v>
      </c>
      <c r="D9" s="10" t="s">
        <v>8</v>
      </c>
      <c r="E9" s="10" t="s">
        <v>13</v>
      </c>
      <c r="F9" s="5" t="s">
        <v>14</v>
      </c>
      <c r="G9" s="11" t="s">
        <v>14</v>
      </c>
      <c r="H9" s="11" t="s">
        <v>10</v>
      </c>
      <c r="I9" s="7" t="s">
        <v>11</v>
      </c>
      <c r="K9" s="8" t="s">
        <v>17</v>
      </c>
      <c r="L9" s="2" t="s">
        <v>26</v>
      </c>
      <c r="M9" s="8" t="s">
        <v>17</v>
      </c>
      <c r="N9" s="9" t="s">
        <v>26</v>
      </c>
      <c r="O9" s="9" t="s">
        <v>17</v>
      </c>
      <c r="P9" s="8" t="s">
        <v>27</v>
      </c>
      <c r="Q9" s="9" t="s">
        <v>28</v>
      </c>
      <c r="R9" s="8" t="s">
        <v>33</v>
      </c>
      <c r="S9" s="2" t="s">
        <v>34</v>
      </c>
      <c r="T9" s="17" t="s">
        <v>35</v>
      </c>
    </row>
    <row r="10" spans="1:24" x14ac:dyDescent="0.3">
      <c r="B10" s="12" t="s">
        <v>2</v>
      </c>
      <c r="C10" s="13" t="s">
        <v>3</v>
      </c>
      <c r="D10" s="14" t="s">
        <v>4</v>
      </c>
      <c r="E10" s="10" t="s">
        <v>6</v>
      </c>
      <c r="F10" s="13" t="s">
        <v>12</v>
      </c>
      <c r="G10" s="15" t="s">
        <v>13</v>
      </c>
      <c r="H10" s="15"/>
      <c r="I10" s="16"/>
      <c r="J10" s="14"/>
      <c r="K10" s="13" t="s">
        <v>30</v>
      </c>
      <c r="L10" s="14" t="s">
        <v>11</v>
      </c>
      <c r="M10" s="13" t="s">
        <v>31</v>
      </c>
      <c r="N10" s="16" t="s">
        <v>11</v>
      </c>
      <c r="O10" s="16" t="s">
        <v>18</v>
      </c>
      <c r="P10" s="13" t="s">
        <v>30</v>
      </c>
      <c r="Q10" s="16" t="s">
        <v>31</v>
      </c>
      <c r="R10" s="13" t="s">
        <v>19</v>
      </c>
      <c r="S10" s="14" t="s">
        <v>19</v>
      </c>
      <c r="T10" s="15" t="s">
        <v>19</v>
      </c>
    </row>
    <row r="11" spans="1:24" x14ac:dyDescent="0.3">
      <c r="B11" s="17">
        <v>1</v>
      </c>
      <c r="C11" s="5">
        <v>5.98</v>
      </c>
      <c r="D11" s="7">
        <v>7.7</v>
      </c>
      <c r="E11" s="11">
        <v>4.74</v>
      </c>
      <c r="F11" s="18">
        <f>SUMPRODUCT($C$29:$D$29,C11:D11)</f>
        <v>0.61669561441597898</v>
      </c>
      <c r="G11" s="18">
        <f>$E$29*E11</f>
        <v>0.72036474164133735</v>
      </c>
      <c r="H11" s="18">
        <f>F11-G11</f>
        <v>-0.10366912722535837</v>
      </c>
      <c r="I11" s="8">
        <v>0.85608800482218184</v>
      </c>
      <c r="J11" s="5"/>
      <c r="K11" s="19">
        <f>C11/E11</f>
        <v>1.2616033755274263</v>
      </c>
      <c r="L11" s="20">
        <f>K11/MAX(K11:K22)</f>
        <v>0.85608800482218206</v>
      </c>
      <c r="M11" s="19">
        <f>D11/E11</f>
        <v>1.6244725738396624</v>
      </c>
      <c r="N11" s="21">
        <f>M11/MAX(M11:M22)</f>
        <v>0.44578549700716313</v>
      </c>
      <c r="O11" s="22">
        <f t="shared" ref="O11:O22" si="0">M11/K11</f>
        <v>1.2876254180602005</v>
      </c>
      <c r="P11" s="8"/>
      <c r="Q11" s="9"/>
      <c r="R11" s="8"/>
      <c r="T11" s="17"/>
      <c r="V11" s="5">
        <v>7</v>
      </c>
      <c r="W11" s="6">
        <v>0</v>
      </c>
      <c r="X11" s="21">
        <f>M17</f>
        <v>3.6440677966101696</v>
      </c>
    </row>
    <row r="12" spans="1:24" x14ac:dyDescent="0.3">
      <c r="B12" s="17">
        <v>2</v>
      </c>
      <c r="C12" s="8">
        <v>7.18</v>
      </c>
      <c r="D12" s="9">
        <v>9.6999999999999993</v>
      </c>
      <c r="E12" s="17">
        <v>6.38</v>
      </c>
      <c r="F12" s="23">
        <f t="shared" ref="F12:F22" si="1">SUMPRODUCT($C$29:$D$29,C12:D12)</f>
        <v>0.74044724272687779</v>
      </c>
      <c r="G12" s="23">
        <f>$E$29*E12</f>
        <v>0.96960486322188444</v>
      </c>
      <c r="H12" s="23">
        <f t="shared" ref="H12:H22" si="2">F12-G12</f>
        <v>-0.22915762049500665</v>
      </c>
      <c r="I12" s="8">
        <v>0.76365875503806535</v>
      </c>
      <c r="J12" s="8"/>
      <c r="K12" s="24">
        <f t="shared" ref="K12:K22" si="3">C12/E12</f>
        <v>1.1253918495297806</v>
      </c>
      <c r="L12" s="25">
        <f>K12/MAX(K11:K22)</f>
        <v>0.76365875503806535</v>
      </c>
      <c r="M12" s="24">
        <f t="shared" ref="M12:M22" si="4">D12/E12</f>
        <v>1.5203761755485892</v>
      </c>
      <c r="N12" s="26">
        <f>M12/MAX(M11:M22)</f>
        <v>0.41721950863891516</v>
      </c>
      <c r="O12" s="27">
        <f t="shared" si="0"/>
        <v>1.3509749303621168</v>
      </c>
      <c r="P12" s="8"/>
      <c r="Q12" s="9"/>
      <c r="R12" s="8"/>
      <c r="T12" s="17"/>
      <c r="V12" s="8"/>
      <c r="W12" s="25">
        <f>K17</f>
        <v>1.2245762711864407</v>
      </c>
      <c r="X12" s="26">
        <f>M17</f>
        <v>3.6440677966101696</v>
      </c>
    </row>
    <row r="13" spans="1:24" x14ac:dyDescent="0.3">
      <c r="B13" s="28">
        <v>3</v>
      </c>
      <c r="C13" s="29">
        <v>4.97</v>
      </c>
      <c r="D13" s="30">
        <v>9.3000000000000007</v>
      </c>
      <c r="E13" s="28">
        <v>5.04</v>
      </c>
      <c r="F13" s="31">
        <f>SUMPRODUCT($C$29:$D$29,C13:D13)</f>
        <v>0.51253799392097243</v>
      </c>
      <c r="G13" s="31">
        <f>$E$29*E13</f>
        <v>0.76595744680851063</v>
      </c>
      <c r="H13" s="31">
        <f>F13-G13</f>
        <v>-0.2534194528875382</v>
      </c>
      <c r="I13" s="29">
        <v>0.70689575105188518</v>
      </c>
      <c r="J13" s="8"/>
      <c r="K13" s="32">
        <f t="shared" si="3"/>
        <v>0.98611111111111105</v>
      </c>
      <c r="L13" s="33">
        <f>K13/MAX(K11:K22)</f>
        <v>0.66914682539682524</v>
      </c>
      <c r="M13" s="32">
        <f t="shared" si="4"/>
        <v>1.8452380952380953</v>
      </c>
      <c r="N13" s="34">
        <f>M13/MAX(M11:M22)</f>
        <v>0.50636766334440753</v>
      </c>
      <c r="O13" s="35">
        <f t="shared" si="0"/>
        <v>1.8712273641851109</v>
      </c>
      <c r="P13" s="29">
        <f>(M17-K17*(M17-M14)/(K17-K14))/(O13-(M17-M14)/(K17-K14))</f>
        <v>1.3949880299092809</v>
      </c>
      <c r="Q13" s="30">
        <f>P13*O13</f>
        <v>2.6103397742769245</v>
      </c>
      <c r="R13" s="29">
        <f>SQRT(P13*P13+Q13*Q13)</f>
        <v>2.9597069687322564</v>
      </c>
      <c r="S13" s="36">
        <f>SQRT(K13*K13+M13*M13)</f>
        <v>2.0922042805554875</v>
      </c>
      <c r="T13" s="28">
        <f>100*S13/R13</f>
        <v>70.689575105188538</v>
      </c>
      <c r="V13" s="8">
        <v>4</v>
      </c>
      <c r="W13" s="25">
        <f>K14</f>
        <v>1.4736842105263159</v>
      </c>
      <c r="X13" s="26">
        <f>M14</f>
        <v>2.1329639889196677</v>
      </c>
    </row>
    <row r="14" spans="1:24" x14ac:dyDescent="0.3">
      <c r="B14" s="17">
        <v>4</v>
      </c>
      <c r="C14" s="8">
        <v>5.32</v>
      </c>
      <c r="D14" s="9">
        <v>7.7</v>
      </c>
      <c r="E14" s="17">
        <v>3.61</v>
      </c>
      <c r="F14" s="23">
        <f t="shared" si="1"/>
        <v>0.5486322188449847</v>
      </c>
      <c r="G14" s="23">
        <f>$E$29*E14</f>
        <v>0.54863221884498481</v>
      </c>
      <c r="H14" s="23">
        <f t="shared" si="2"/>
        <v>0</v>
      </c>
      <c r="I14" s="8">
        <v>0.99999999999999989</v>
      </c>
      <c r="J14" s="8"/>
      <c r="K14" s="24">
        <f t="shared" si="3"/>
        <v>1.4736842105263159</v>
      </c>
      <c r="L14" s="25">
        <f>K14/MAX(K11:K22)</f>
        <v>1</v>
      </c>
      <c r="M14" s="24">
        <f t="shared" si="4"/>
        <v>2.1329639889196677</v>
      </c>
      <c r="N14" s="26">
        <f>M14/MAX(M11:M22)</f>
        <v>0.58532500161051348</v>
      </c>
      <c r="O14" s="27">
        <f t="shared" si="0"/>
        <v>1.4473684210526314</v>
      </c>
      <c r="P14" s="8"/>
      <c r="Q14" s="9"/>
      <c r="R14" s="8"/>
      <c r="T14" s="17"/>
      <c r="V14" s="8"/>
      <c r="W14" s="25">
        <f>K14</f>
        <v>1.4736842105263159</v>
      </c>
      <c r="X14" s="9">
        <v>0</v>
      </c>
    </row>
    <row r="15" spans="1:24" x14ac:dyDescent="0.3">
      <c r="B15" s="17">
        <v>5</v>
      </c>
      <c r="C15" s="8">
        <v>3.39</v>
      </c>
      <c r="D15" s="9">
        <v>7.8</v>
      </c>
      <c r="E15" s="17">
        <v>3.45</v>
      </c>
      <c r="F15" s="23">
        <f t="shared" si="1"/>
        <v>0.34959834997828909</v>
      </c>
      <c r="G15" s="23">
        <f t="shared" ref="G15:G22" si="5">$E$29*E15</f>
        <v>0.5243161094224924</v>
      </c>
      <c r="H15" s="23">
        <f t="shared" si="2"/>
        <v>-0.17471775944420331</v>
      </c>
      <c r="I15" s="8">
        <v>0.7425144825774268</v>
      </c>
      <c r="J15" s="8"/>
      <c r="K15" s="24">
        <f t="shared" si="3"/>
        <v>0.9826086956521739</v>
      </c>
      <c r="L15" s="25">
        <f>K15/MAX(K11:K22)</f>
        <v>0.66677018633540364</v>
      </c>
      <c r="M15" s="24">
        <f t="shared" si="4"/>
        <v>2.2608695652173911</v>
      </c>
      <c r="N15" s="26">
        <f>M15/MAX(M11:M22)</f>
        <v>0.6204246713852376</v>
      </c>
      <c r="O15" s="27">
        <f t="shared" si="0"/>
        <v>2.3008849557522124</v>
      </c>
      <c r="P15" s="8"/>
      <c r="Q15" s="9"/>
      <c r="R15" s="8"/>
      <c r="T15" s="17"/>
      <c r="V15" s="37" t="s">
        <v>25</v>
      </c>
      <c r="W15" s="25">
        <f>K17</f>
        <v>1.2245762711864407</v>
      </c>
      <c r="X15" s="26">
        <f>M17</f>
        <v>3.6440677966101696</v>
      </c>
    </row>
    <row r="16" spans="1:24" x14ac:dyDescent="0.3">
      <c r="B16" s="17">
        <v>6</v>
      </c>
      <c r="C16" s="8">
        <v>4.95</v>
      </c>
      <c r="D16" s="9">
        <v>7.9</v>
      </c>
      <c r="E16" s="17">
        <v>5.25</v>
      </c>
      <c r="F16" s="23">
        <f t="shared" si="1"/>
        <v>0.51047546678245759</v>
      </c>
      <c r="G16" s="23">
        <f t="shared" si="5"/>
        <v>0.7978723404255319</v>
      </c>
      <c r="H16" s="23">
        <f t="shared" si="2"/>
        <v>-0.28739687364307431</v>
      </c>
      <c r="I16" s="8">
        <v>0.65244899985612337</v>
      </c>
      <c r="J16" s="8"/>
      <c r="K16" s="24">
        <f t="shared" si="3"/>
        <v>0.94285714285714284</v>
      </c>
      <c r="L16" s="25">
        <f>K16/MAX(K11:K22)</f>
        <v>0.63979591836734684</v>
      </c>
      <c r="M16" s="24">
        <f t="shared" si="4"/>
        <v>1.5047619047619047</v>
      </c>
      <c r="N16" s="26">
        <f>M16/MAX(M11:M22)</f>
        <v>0.41293466223698783</v>
      </c>
      <c r="O16" s="27">
        <f t="shared" si="0"/>
        <v>1.595959595959596</v>
      </c>
      <c r="P16" s="8"/>
      <c r="Q16" s="9"/>
      <c r="R16" s="8"/>
      <c r="T16" s="17"/>
      <c r="V16" s="8"/>
      <c r="W16" s="25">
        <f>K14</f>
        <v>1.4736842105263159</v>
      </c>
      <c r="X16" s="26">
        <f>M14</f>
        <v>2.1329639889196677</v>
      </c>
    </row>
    <row r="17" spans="2:24" x14ac:dyDescent="0.3">
      <c r="B17" s="17">
        <v>7</v>
      </c>
      <c r="C17" s="8">
        <v>2.89</v>
      </c>
      <c r="D17" s="9">
        <v>8.6</v>
      </c>
      <c r="E17" s="17">
        <v>2.36</v>
      </c>
      <c r="F17" s="23">
        <f t="shared" si="1"/>
        <v>0.29803517151541459</v>
      </c>
      <c r="G17" s="23">
        <f t="shared" si="5"/>
        <v>0.35866261398176286</v>
      </c>
      <c r="H17" s="23">
        <f t="shared" si="2"/>
        <v>-6.0627442466348269E-2</v>
      </c>
      <c r="I17" s="8">
        <v>0.99999999999999978</v>
      </c>
      <c r="J17" s="8"/>
      <c r="K17" s="24">
        <f t="shared" si="3"/>
        <v>1.2245762711864407</v>
      </c>
      <c r="L17" s="25">
        <f>K17/MAX(K11:K22)</f>
        <v>0.83096246973365617</v>
      </c>
      <c r="M17" s="24">
        <f t="shared" si="4"/>
        <v>3.6440677966101696</v>
      </c>
      <c r="N17" s="26">
        <f>M17/MAX(M11:M22)</f>
        <v>1</v>
      </c>
      <c r="O17" s="27">
        <f t="shared" si="0"/>
        <v>2.9757785467128026</v>
      </c>
      <c r="P17" s="8"/>
      <c r="Q17" s="9"/>
      <c r="R17" s="8"/>
      <c r="T17" s="17"/>
      <c r="V17" s="8" t="s">
        <v>29</v>
      </c>
      <c r="W17" s="2">
        <v>0</v>
      </c>
      <c r="X17" s="9">
        <v>0</v>
      </c>
    </row>
    <row r="18" spans="2:24" x14ac:dyDescent="0.3">
      <c r="B18" s="17">
        <v>8</v>
      </c>
      <c r="C18" s="8">
        <v>6.4</v>
      </c>
      <c r="D18" s="9">
        <v>9.1</v>
      </c>
      <c r="E18" s="17">
        <v>7.09</v>
      </c>
      <c r="F18" s="23">
        <f t="shared" si="1"/>
        <v>0.66000868432479365</v>
      </c>
      <c r="G18" s="23">
        <f t="shared" si="5"/>
        <v>1.0775075987841944</v>
      </c>
      <c r="H18" s="23">
        <f t="shared" si="2"/>
        <v>-0.41749891445940079</v>
      </c>
      <c r="I18" s="8">
        <v>0.61253274229296784</v>
      </c>
      <c r="J18" s="8"/>
      <c r="K18" s="24">
        <f t="shared" si="3"/>
        <v>0.90267983074753178</v>
      </c>
      <c r="L18" s="25">
        <f>K18/MAX(K11:K22)</f>
        <v>0.61253274229296795</v>
      </c>
      <c r="M18" s="24">
        <f t="shared" si="4"/>
        <v>1.2834978843441467</v>
      </c>
      <c r="N18" s="26">
        <f>M18/MAX(M11:M22)</f>
        <v>0.35221569849444023</v>
      </c>
      <c r="O18" s="27">
        <f t="shared" si="0"/>
        <v>1.421875</v>
      </c>
      <c r="P18" s="8"/>
      <c r="Q18" s="9"/>
      <c r="R18" s="8"/>
      <c r="T18" s="17"/>
      <c r="V18" s="13"/>
      <c r="W18" s="38">
        <f>P13</f>
        <v>1.3949880299092809</v>
      </c>
      <c r="X18" s="39">
        <f>Q13</f>
        <v>2.6103397742769245</v>
      </c>
    </row>
    <row r="19" spans="2:24" x14ac:dyDescent="0.3">
      <c r="B19" s="17">
        <v>9</v>
      </c>
      <c r="C19" s="8">
        <v>6.01</v>
      </c>
      <c r="D19" s="9">
        <v>7.3</v>
      </c>
      <c r="E19" s="17">
        <v>6.49</v>
      </c>
      <c r="F19" s="23">
        <f t="shared" si="1"/>
        <v>0.61978940512375147</v>
      </c>
      <c r="G19" s="23">
        <f t="shared" si="5"/>
        <v>0.98632218844984798</v>
      </c>
      <c r="H19" s="23">
        <f t="shared" si="2"/>
        <v>-0.36653278332609651</v>
      </c>
      <c r="I19" s="8">
        <v>0.62838432753686968</v>
      </c>
      <c r="J19" s="8"/>
      <c r="K19" s="24">
        <f t="shared" si="3"/>
        <v>0.9260400616332819</v>
      </c>
      <c r="L19" s="25">
        <f>K19/MAX(K11:K22)</f>
        <v>0.62838432753686979</v>
      </c>
      <c r="M19" s="24">
        <f t="shared" si="4"/>
        <v>1.1248073959938365</v>
      </c>
      <c r="N19" s="26">
        <f>M19/MAX(M11:M22)</f>
        <v>0.30866807610993652</v>
      </c>
      <c r="O19" s="27">
        <f t="shared" si="0"/>
        <v>1.2146422628951745</v>
      </c>
      <c r="P19" s="8"/>
      <c r="Q19" s="9"/>
      <c r="R19" s="8"/>
      <c r="T19" s="17"/>
    </row>
    <row r="20" spans="2:24" x14ac:dyDescent="0.3">
      <c r="B20" s="17">
        <v>10</v>
      </c>
      <c r="C20" s="8">
        <v>6.94</v>
      </c>
      <c r="D20" s="9">
        <v>8.8000000000000007</v>
      </c>
      <c r="E20" s="17">
        <v>7.36</v>
      </c>
      <c r="F20" s="23">
        <f t="shared" si="1"/>
        <v>0.71569691706469807</v>
      </c>
      <c r="G20" s="23">
        <f t="shared" si="5"/>
        <v>1.1185410334346504</v>
      </c>
      <c r="H20" s="23">
        <f t="shared" si="2"/>
        <v>-0.40284411636995232</v>
      </c>
      <c r="I20" s="8">
        <v>0.63984860248447184</v>
      </c>
      <c r="J20" s="8"/>
      <c r="K20" s="24">
        <f t="shared" si="3"/>
        <v>0.94293478260869568</v>
      </c>
      <c r="L20" s="25">
        <f>K20/MAX(K11:K22)</f>
        <v>0.63984860248447195</v>
      </c>
      <c r="M20" s="24">
        <f t="shared" si="4"/>
        <v>1.1956521739130435</v>
      </c>
      <c r="N20" s="26">
        <f>M20/MAX(M11:M22)</f>
        <v>0.3281092012133468</v>
      </c>
      <c r="O20" s="27">
        <f t="shared" si="0"/>
        <v>1.2680115273775217</v>
      </c>
      <c r="P20" s="8"/>
      <c r="Q20" s="9"/>
      <c r="R20" s="8"/>
      <c r="T20" s="17"/>
    </row>
    <row r="21" spans="2:24" x14ac:dyDescent="0.3">
      <c r="B21" s="17">
        <v>11</v>
      </c>
      <c r="C21" s="8">
        <v>5.86</v>
      </c>
      <c r="D21" s="9">
        <v>8.1999999999999993</v>
      </c>
      <c r="E21" s="17">
        <v>5.46</v>
      </c>
      <c r="F21" s="23">
        <f t="shared" si="1"/>
        <v>0.60432045158488912</v>
      </c>
      <c r="G21" s="23">
        <f t="shared" si="5"/>
        <v>0.82978723404255317</v>
      </c>
      <c r="H21" s="23">
        <f t="shared" si="2"/>
        <v>-0.22546678245766405</v>
      </c>
      <c r="I21" s="8">
        <v>0.72828362114076384</v>
      </c>
      <c r="J21" s="8"/>
      <c r="K21" s="24">
        <f t="shared" si="3"/>
        <v>1.0732600732600732</v>
      </c>
      <c r="L21" s="25">
        <f>K21/MAX(K11:K22)</f>
        <v>0.72828362114076395</v>
      </c>
      <c r="M21" s="24">
        <f t="shared" si="4"/>
        <v>1.5018315018315016</v>
      </c>
      <c r="N21" s="26">
        <f>M21/MAX(M11:M22)</f>
        <v>0.41213050515376087</v>
      </c>
      <c r="O21" s="27">
        <f t="shared" si="0"/>
        <v>1.3993174061433447</v>
      </c>
      <c r="P21" s="8"/>
      <c r="Q21" s="9"/>
      <c r="R21" s="8"/>
      <c r="T21" s="17"/>
    </row>
    <row r="22" spans="2:24" x14ac:dyDescent="0.3">
      <c r="B22" s="15">
        <v>12</v>
      </c>
      <c r="C22" s="13">
        <v>8.35</v>
      </c>
      <c r="D22" s="16">
        <v>9.6</v>
      </c>
      <c r="E22" s="15">
        <v>6.58</v>
      </c>
      <c r="F22" s="23">
        <f t="shared" si="1"/>
        <v>0.8611050803300041</v>
      </c>
      <c r="G22" s="23">
        <f t="shared" si="5"/>
        <v>1</v>
      </c>
      <c r="H22" s="23">
        <f t="shared" si="2"/>
        <v>-0.1388949196699959</v>
      </c>
      <c r="I22" s="13">
        <v>0.8611050803300041</v>
      </c>
      <c r="J22" s="13"/>
      <c r="K22" s="40">
        <f t="shared" si="3"/>
        <v>1.268996960486322</v>
      </c>
      <c r="L22" s="38">
        <f>K22/MAX(K11:K22)</f>
        <v>0.86110508033000421</v>
      </c>
      <c r="M22" s="40">
        <f t="shared" si="4"/>
        <v>1.4589665653495441</v>
      </c>
      <c r="N22" s="39">
        <f>M22/MAX(M11:M22)</f>
        <v>0.40036756909592136</v>
      </c>
      <c r="O22" s="18">
        <f t="shared" si="0"/>
        <v>1.1497005988023954</v>
      </c>
      <c r="P22" s="13"/>
      <c r="Q22" s="16"/>
      <c r="R22" s="13"/>
      <c r="S22" s="14"/>
      <c r="T22" s="15"/>
    </row>
    <row r="24" spans="2:24" ht="16.2" thickBot="1" x14ac:dyDescent="0.35">
      <c r="B24" s="2" t="s">
        <v>64</v>
      </c>
      <c r="C24" s="12">
        <v>12</v>
      </c>
      <c r="G24" s="41" t="s">
        <v>63</v>
      </c>
      <c r="I24" s="41" t="s">
        <v>48</v>
      </c>
      <c r="M24" s="41" t="s">
        <v>50</v>
      </c>
    </row>
    <row r="25" spans="2:24" x14ac:dyDescent="0.3">
      <c r="B25" s="2" t="s">
        <v>66</v>
      </c>
      <c r="C25" s="12">
        <f>INDEX(F11:F22,C24,1)</f>
        <v>0.8611050803300041</v>
      </c>
      <c r="D25" s="94" t="s">
        <v>151</v>
      </c>
      <c r="G25" s="42" t="s">
        <v>59</v>
      </c>
      <c r="H25" s="43"/>
      <c r="I25" s="42" t="s">
        <v>39</v>
      </c>
      <c r="J25" s="44"/>
      <c r="K25" s="44"/>
      <c r="L25" s="43"/>
      <c r="M25" s="42" t="s">
        <v>45</v>
      </c>
      <c r="N25" s="43"/>
    </row>
    <row r="26" spans="2:24" x14ac:dyDescent="0.3">
      <c r="B26" s="2" t="s">
        <v>67</v>
      </c>
      <c r="C26" s="12">
        <f>INDEX(G11:G22,C24,1)</f>
        <v>1</v>
      </c>
      <c r="D26" s="94" t="s">
        <v>151</v>
      </c>
      <c r="G26" s="45" t="s">
        <v>60</v>
      </c>
      <c r="H26" s="46"/>
      <c r="I26" s="45" t="s">
        <v>40</v>
      </c>
      <c r="J26" s="41"/>
      <c r="L26" s="46"/>
      <c r="M26" s="45" t="s">
        <v>46</v>
      </c>
      <c r="N26" s="46"/>
    </row>
    <row r="27" spans="2:24" x14ac:dyDescent="0.3">
      <c r="G27" s="45" t="s">
        <v>61</v>
      </c>
      <c r="H27" s="46"/>
      <c r="I27" s="45" t="s">
        <v>41</v>
      </c>
      <c r="J27" s="41"/>
      <c r="L27" s="46"/>
      <c r="M27" s="45" t="s">
        <v>49</v>
      </c>
      <c r="N27" s="46"/>
    </row>
    <row r="28" spans="2:24" ht="16.2" thickBot="1" x14ac:dyDescent="0.35">
      <c r="C28" s="2" t="s">
        <v>3</v>
      </c>
      <c r="D28" s="2" t="s">
        <v>4</v>
      </c>
      <c r="E28" s="2" t="s">
        <v>65</v>
      </c>
      <c r="G28" s="45"/>
      <c r="H28" s="46"/>
      <c r="I28" s="45" t="s">
        <v>115</v>
      </c>
      <c r="J28" s="41"/>
      <c r="L28" s="46"/>
      <c r="M28" s="47" t="s">
        <v>47</v>
      </c>
      <c r="N28" s="48"/>
    </row>
    <row r="29" spans="2:24" ht="16.2" thickBot="1" x14ac:dyDescent="0.35">
      <c r="B29" s="2" t="s">
        <v>52</v>
      </c>
      <c r="C29" s="10">
        <v>0.10312635692574899</v>
      </c>
      <c r="D29" s="49">
        <v>0</v>
      </c>
      <c r="E29" s="50">
        <v>0.1519756838905775</v>
      </c>
      <c r="G29" s="51" t="s">
        <v>62</v>
      </c>
      <c r="H29" s="48"/>
      <c r="I29" s="45" t="s">
        <v>42</v>
      </c>
      <c r="J29" s="41"/>
      <c r="L29" s="46"/>
      <c r="M29" s="41" t="s">
        <v>141</v>
      </c>
    </row>
    <row r="30" spans="2:24" x14ac:dyDescent="0.3">
      <c r="I30" s="45" t="s">
        <v>116</v>
      </c>
      <c r="J30" s="41"/>
      <c r="M30" s="42" t="s">
        <v>142</v>
      </c>
      <c r="N30" s="43"/>
    </row>
    <row r="31" spans="2:24" x14ac:dyDescent="0.3">
      <c r="I31" s="45" t="s">
        <v>43</v>
      </c>
      <c r="J31" s="41"/>
      <c r="M31" s="45" t="s">
        <v>143</v>
      </c>
      <c r="N31" s="46"/>
    </row>
    <row r="32" spans="2:24" ht="16.2" thickBot="1" x14ac:dyDescent="0.35">
      <c r="G32" s="41"/>
      <c r="I32" s="47" t="s">
        <v>44</v>
      </c>
      <c r="J32" s="52"/>
      <c r="K32" s="53"/>
      <c r="L32" s="53"/>
      <c r="M32" s="45" t="s">
        <v>144</v>
      </c>
      <c r="N32" s="46"/>
    </row>
    <row r="33" spans="7:14" ht="16.2" thickBot="1" x14ac:dyDescent="0.35">
      <c r="G33" s="41"/>
      <c r="I33" s="41"/>
      <c r="J33" s="41"/>
      <c r="M33" s="47" t="s">
        <v>145</v>
      </c>
      <c r="N33" s="4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C11C4-465F-4735-829C-AE92065FDA1A}">
  <dimension ref="A1:H28"/>
  <sheetViews>
    <sheetView showGridLines="0" workbookViewId="0">
      <selection activeCell="A4" sqref="A4"/>
    </sheetView>
  </sheetViews>
  <sheetFormatPr defaultRowHeight="15" x14ac:dyDescent="0.25"/>
  <cols>
    <col min="1" max="1" width="2.1796875" customWidth="1"/>
    <col min="2" max="2" width="6.08984375" bestFit="1" customWidth="1"/>
    <col min="3" max="3" width="17.26953125" bestFit="1" customWidth="1"/>
    <col min="4" max="4" width="12.453125" bestFit="1" customWidth="1"/>
    <col min="5" max="5" width="11.81640625" bestFit="1" customWidth="1"/>
    <col min="6" max="6" width="10.08984375" bestFit="1" customWidth="1"/>
    <col min="7" max="8" width="11.81640625" bestFit="1" customWidth="1"/>
  </cols>
  <sheetData>
    <row r="1" spans="1:8" ht="15.6" x14ac:dyDescent="0.3">
      <c r="A1" s="95" t="s">
        <v>153</v>
      </c>
    </row>
    <row r="2" spans="1:8" ht="15.6" x14ac:dyDescent="0.3">
      <c r="A2" s="95" t="s">
        <v>192</v>
      </c>
    </row>
    <row r="3" spans="1:8" ht="15.6" x14ac:dyDescent="0.3">
      <c r="A3" s="95" t="s">
        <v>193</v>
      </c>
    </row>
    <row r="6" spans="1:8" ht="15.6" thickBot="1" x14ac:dyDescent="0.3">
      <c r="A6" t="s">
        <v>154</v>
      </c>
    </row>
    <row r="7" spans="1:8" ht="15.6" x14ac:dyDescent="0.3">
      <c r="B7" s="98"/>
      <c r="C7" s="98"/>
      <c r="D7" s="98" t="s">
        <v>157</v>
      </c>
      <c r="E7" s="98" t="s">
        <v>159</v>
      </c>
      <c r="F7" s="98" t="s">
        <v>161</v>
      </c>
      <c r="G7" s="98" t="s">
        <v>163</v>
      </c>
      <c r="H7" s="98" t="s">
        <v>163</v>
      </c>
    </row>
    <row r="8" spans="1:8" ht="16.2" thickBot="1" x14ac:dyDescent="0.35">
      <c r="B8" s="99" t="s">
        <v>155</v>
      </c>
      <c r="C8" s="99" t="s">
        <v>156</v>
      </c>
      <c r="D8" s="99" t="s">
        <v>158</v>
      </c>
      <c r="E8" s="99" t="s">
        <v>160</v>
      </c>
      <c r="F8" s="99" t="s">
        <v>162</v>
      </c>
      <c r="G8" s="99" t="s">
        <v>164</v>
      </c>
      <c r="H8" s="99" t="s">
        <v>165</v>
      </c>
    </row>
    <row r="9" spans="1:8" x14ac:dyDescent="0.25">
      <c r="B9" s="96" t="s">
        <v>171</v>
      </c>
      <c r="C9" s="96" t="s">
        <v>172</v>
      </c>
      <c r="D9" s="96">
        <v>0.10870101193093662</v>
      </c>
      <c r="E9" s="96">
        <v>0</v>
      </c>
      <c r="F9" s="96">
        <v>4.97</v>
      </c>
      <c r="G9" s="96">
        <v>1.4554545454545476</v>
      </c>
      <c r="H9" s="96">
        <v>1.8447674418604645</v>
      </c>
    </row>
    <row r="10" spans="1:8" x14ac:dyDescent="0.25">
      <c r="B10" s="96" t="s">
        <v>173</v>
      </c>
      <c r="C10" s="96" t="s">
        <v>174</v>
      </c>
      <c r="D10" s="96">
        <v>1.7919539973669907E-2</v>
      </c>
      <c r="E10" s="96">
        <v>0</v>
      </c>
      <c r="F10" s="96">
        <v>9.3000000000000007</v>
      </c>
      <c r="G10" s="96">
        <v>5.4896193771626267</v>
      </c>
      <c r="H10" s="96">
        <v>2.106578947368424</v>
      </c>
    </row>
    <row r="11" spans="1:8" ht="15.6" thickBot="1" x14ac:dyDescent="0.3">
      <c r="B11" s="97" t="s">
        <v>175</v>
      </c>
      <c r="C11" s="97" t="s">
        <v>176</v>
      </c>
      <c r="D11" s="97">
        <v>0.1984126984126984</v>
      </c>
      <c r="E11" s="97">
        <v>0</v>
      </c>
      <c r="F11" s="97">
        <v>0</v>
      </c>
      <c r="G11" s="97">
        <v>1E+30</v>
      </c>
      <c r="H11" s="97">
        <v>1E+30</v>
      </c>
    </row>
    <row r="13" spans="1:8" ht="15.6" thickBot="1" x14ac:dyDescent="0.3">
      <c r="A13" t="s">
        <v>166</v>
      </c>
    </row>
    <row r="14" spans="1:8" ht="15.6" x14ac:dyDescent="0.3">
      <c r="B14" s="98"/>
      <c r="C14" s="98"/>
      <c r="D14" s="98" t="s">
        <v>157</v>
      </c>
      <c r="E14" s="98" t="s">
        <v>167</v>
      </c>
      <c r="F14" s="98" t="s">
        <v>169</v>
      </c>
      <c r="G14" s="98" t="s">
        <v>163</v>
      </c>
      <c r="H14" s="98" t="s">
        <v>163</v>
      </c>
    </row>
    <row r="15" spans="1:8" ht="16.2" thickBot="1" x14ac:dyDescent="0.35">
      <c r="B15" s="99" t="s">
        <v>155</v>
      </c>
      <c r="C15" s="99" t="s">
        <v>156</v>
      </c>
      <c r="D15" s="99" t="s">
        <v>158</v>
      </c>
      <c r="E15" s="99" t="s">
        <v>168</v>
      </c>
      <c r="F15" s="99" t="s">
        <v>170</v>
      </c>
      <c r="G15" s="99" t="s">
        <v>164</v>
      </c>
      <c r="H15" s="99" t="s">
        <v>165</v>
      </c>
    </row>
    <row r="16" spans="1:8" x14ac:dyDescent="0.25">
      <c r="B16" s="96" t="s">
        <v>177</v>
      </c>
      <c r="C16" s="96" t="s">
        <v>178</v>
      </c>
      <c r="D16" s="96">
        <v>1</v>
      </c>
      <c r="E16" s="96">
        <v>0.70689575105188518</v>
      </c>
      <c r="F16" s="96">
        <v>1</v>
      </c>
      <c r="G16" s="96">
        <v>1E+30</v>
      </c>
      <c r="H16" s="96">
        <v>1</v>
      </c>
    </row>
    <row r="17" spans="2:8" x14ac:dyDescent="0.25">
      <c r="B17" s="96" t="s">
        <v>179</v>
      </c>
      <c r="C17" s="96" t="s">
        <v>10</v>
      </c>
      <c r="D17" s="96">
        <v>-0.15246368133193111</v>
      </c>
      <c r="E17" s="100">
        <v>0</v>
      </c>
      <c r="F17" s="96">
        <v>0</v>
      </c>
      <c r="G17" s="96">
        <v>1E+30</v>
      </c>
      <c r="H17" s="96">
        <v>0.15246368133193111</v>
      </c>
    </row>
    <row r="18" spans="2:8" x14ac:dyDescent="0.25">
      <c r="B18" s="96" t="s">
        <v>180</v>
      </c>
      <c r="C18" s="96" t="s">
        <v>10</v>
      </c>
      <c r="D18" s="96">
        <v>-0.31158021246429279</v>
      </c>
      <c r="E18" s="100">
        <v>0</v>
      </c>
      <c r="F18" s="96">
        <v>0</v>
      </c>
      <c r="G18" s="96">
        <v>1E+30</v>
      </c>
      <c r="H18" s="96">
        <v>0.31158021246429263</v>
      </c>
    </row>
    <row r="19" spans="2:8" x14ac:dyDescent="0.25">
      <c r="B19" s="96" t="s">
        <v>181</v>
      </c>
      <c r="C19" s="96" t="s">
        <v>10</v>
      </c>
      <c r="D19" s="96">
        <v>-0.29310424894811482</v>
      </c>
      <c r="E19" s="100">
        <v>0</v>
      </c>
      <c r="F19" s="96">
        <v>0</v>
      </c>
      <c r="G19" s="96">
        <v>1E+30</v>
      </c>
      <c r="H19" s="96">
        <v>0.2931042489481146</v>
      </c>
    </row>
    <row r="20" spans="2:8" x14ac:dyDescent="0.25">
      <c r="B20" s="96" t="s">
        <v>182</v>
      </c>
      <c r="C20" s="96" t="s">
        <v>10</v>
      </c>
      <c r="D20" s="96">
        <v>0</v>
      </c>
      <c r="E20" s="100">
        <v>0.67513511213243083</v>
      </c>
      <c r="F20" s="96">
        <v>0</v>
      </c>
      <c r="G20" s="96">
        <v>0.12045171780568699</v>
      </c>
      <c r="H20" s="96">
        <v>0.29701919527500931</v>
      </c>
    </row>
    <row r="21" spans="2:8" x14ac:dyDescent="0.25">
      <c r="B21" s="96" t="s">
        <v>183</v>
      </c>
      <c r="C21" s="96" t="s">
        <v>10</v>
      </c>
      <c r="D21" s="96">
        <v>-0.17625496728330914</v>
      </c>
      <c r="E21" s="100">
        <v>0</v>
      </c>
      <c r="F21" s="96">
        <v>0</v>
      </c>
      <c r="G21" s="96">
        <v>1E+30</v>
      </c>
      <c r="H21" s="96">
        <v>0.17625496728330911</v>
      </c>
    </row>
    <row r="22" spans="2:8" x14ac:dyDescent="0.25">
      <c r="B22" s="96" t="s">
        <v>184</v>
      </c>
      <c r="C22" s="96" t="s">
        <v>10</v>
      </c>
      <c r="D22" s="96">
        <v>-0.36203229181653795</v>
      </c>
      <c r="E22" s="100">
        <v>0</v>
      </c>
      <c r="F22" s="96">
        <v>0</v>
      </c>
      <c r="G22" s="96">
        <v>1E+30</v>
      </c>
      <c r="H22" s="96">
        <v>0.36203229181653795</v>
      </c>
    </row>
    <row r="23" spans="2:8" x14ac:dyDescent="0.25">
      <c r="B23" s="96" t="s">
        <v>185</v>
      </c>
      <c r="C23" s="96" t="s">
        <v>10</v>
      </c>
      <c r="D23" s="96">
        <v>0</v>
      </c>
      <c r="E23" s="100">
        <v>0.47691391123026572</v>
      </c>
      <c r="F23" s="96">
        <v>0</v>
      </c>
      <c r="G23" s="96">
        <v>0.26907136206005866</v>
      </c>
      <c r="H23" s="96">
        <v>7.9152494331065637E-2</v>
      </c>
    </row>
    <row r="24" spans="2:8" x14ac:dyDescent="0.25">
      <c r="B24" s="96" t="s">
        <v>186</v>
      </c>
      <c r="C24" s="96" t="s">
        <v>10</v>
      </c>
      <c r="D24" s="96">
        <v>-0.54799174162764108</v>
      </c>
      <c r="E24" s="100">
        <v>0</v>
      </c>
      <c r="F24" s="96">
        <v>0</v>
      </c>
      <c r="G24" s="96">
        <v>1E+30</v>
      </c>
      <c r="H24" s="96">
        <v>0.54799174162764097</v>
      </c>
    </row>
    <row r="25" spans="2:8" x14ac:dyDescent="0.25">
      <c r="B25" s="96" t="s">
        <v>187</v>
      </c>
      <c r="C25" s="96" t="s">
        <v>10</v>
      </c>
      <c r="D25" s="96">
        <v>-0.50359268918569322</v>
      </c>
      <c r="E25" s="100">
        <v>0</v>
      </c>
      <c r="F25" s="96">
        <v>0</v>
      </c>
      <c r="G25" s="96">
        <v>1E+30</v>
      </c>
      <c r="H25" s="96">
        <v>0.50359268918569322</v>
      </c>
    </row>
    <row r="26" spans="2:8" x14ac:dyDescent="0.25">
      <c r="B26" s="96" t="s">
        <v>188</v>
      </c>
      <c r="C26" s="96" t="s">
        <v>10</v>
      </c>
      <c r="D26" s="96">
        <v>-0.54824048574846485</v>
      </c>
      <c r="E26" s="100">
        <v>0</v>
      </c>
      <c r="F26" s="96">
        <v>0</v>
      </c>
      <c r="G26" s="96">
        <v>1E+30</v>
      </c>
      <c r="H26" s="96">
        <v>0.54824048574846462</v>
      </c>
    </row>
    <row r="27" spans="2:8" x14ac:dyDescent="0.25">
      <c r="B27" s="96" t="s">
        <v>189</v>
      </c>
      <c r="C27" s="96" t="s">
        <v>10</v>
      </c>
      <c r="D27" s="96">
        <v>-0.29940517563395141</v>
      </c>
      <c r="E27" s="100">
        <v>0</v>
      </c>
      <c r="F27" s="96">
        <v>0</v>
      </c>
      <c r="G27" s="96">
        <v>1E+30</v>
      </c>
      <c r="H27" s="96">
        <v>0.29940517563395164</v>
      </c>
    </row>
    <row r="28" spans="2:8" ht="15.6" thickBot="1" x14ac:dyDescent="0.3">
      <c r="B28" s="97" t="s">
        <v>190</v>
      </c>
      <c r="C28" s="97" t="s">
        <v>10</v>
      </c>
      <c r="D28" s="97">
        <v>-0.22587452218500381</v>
      </c>
      <c r="E28" s="101">
        <v>0</v>
      </c>
      <c r="F28" s="97">
        <v>0</v>
      </c>
      <c r="G28" s="97">
        <v>1E+30</v>
      </c>
      <c r="H28" s="97">
        <v>0.2258745221850037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53CE2-EF42-4C4B-9388-627A685FDBD9}">
  <sheetPr codeName="Sheet5"/>
  <dimension ref="A1:Z43"/>
  <sheetViews>
    <sheetView zoomScaleNormal="100" workbookViewId="0">
      <selection activeCell="A2" sqref="A2"/>
    </sheetView>
  </sheetViews>
  <sheetFormatPr defaultRowHeight="15.6" x14ac:dyDescent="0.3"/>
  <cols>
    <col min="1" max="1" width="2.6328125" style="3" customWidth="1"/>
    <col min="2" max="2" width="8.7265625" style="2"/>
    <col min="3" max="10" width="10.6328125" style="2" customWidth="1"/>
    <col min="11" max="12" width="2.6328125" style="2" customWidth="1"/>
    <col min="13" max="13" width="8.7265625" style="2"/>
    <col min="14" max="14" width="11.90625" style="2" customWidth="1"/>
    <col min="15" max="15" width="8.7265625" style="2"/>
    <col min="16" max="16" width="11.90625" style="2" customWidth="1"/>
    <col min="17" max="22" width="8.7265625" style="2"/>
    <col min="23" max="16384" width="8.7265625" style="3"/>
  </cols>
  <sheetData>
    <row r="1" spans="1:26" x14ac:dyDescent="0.3">
      <c r="A1" s="1" t="s">
        <v>0</v>
      </c>
    </row>
    <row r="2" spans="1:26" x14ac:dyDescent="0.3">
      <c r="A2" s="1"/>
    </row>
    <row r="3" spans="1:26" x14ac:dyDescent="0.3">
      <c r="A3" s="1"/>
      <c r="B3" s="4" t="s">
        <v>1</v>
      </c>
    </row>
    <row r="4" spans="1:26" x14ac:dyDescent="0.3">
      <c r="A4" s="1"/>
      <c r="B4" s="1" t="s">
        <v>97</v>
      </c>
    </row>
    <row r="5" spans="1:26" x14ac:dyDescent="0.3">
      <c r="A5" s="1"/>
      <c r="B5" s="54" t="s">
        <v>70</v>
      </c>
      <c r="C5" s="41" t="s">
        <v>113</v>
      </c>
    </row>
    <row r="6" spans="1:26" x14ac:dyDescent="0.3">
      <c r="A6" s="1"/>
      <c r="B6" s="54" t="s">
        <v>112</v>
      </c>
      <c r="C6" s="41" t="s">
        <v>114</v>
      </c>
    </row>
    <row r="7" spans="1:26" x14ac:dyDescent="0.3">
      <c r="M7" s="5"/>
      <c r="N7" s="6" t="s">
        <v>36</v>
      </c>
      <c r="O7" s="5"/>
      <c r="P7" s="7" t="s">
        <v>37</v>
      </c>
      <c r="Q7" s="7"/>
      <c r="R7" s="5"/>
      <c r="S7" s="7"/>
      <c r="T7" s="5"/>
      <c r="U7" s="6"/>
      <c r="V7" s="11" t="s">
        <v>146</v>
      </c>
    </row>
    <row r="8" spans="1:26" x14ac:dyDescent="0.3">
      <c r="C8" s="2" t="s">
        <v>20</v>
      </c>
      <c r="D8" s="2" t="s">
        <v>21</v>
      </c>
      <c r="E8" s="2" t="s">
        <v>22</v>
      </c>
      <c r="F8" s="2" t="s">
        <v>147</v>
      </c>
      <c r="G8" s="2" t="s">
        <v>148</v>
      </c>
      <c r="H8" s="2" t="s">
        <v>149</v>
      </c>
      <c r="I8" s="2" t="s">
        <v>150</v>
      </c>
      <c r="M8" s="8" t="s">
        <v>23</v>
      </c>
      <c r="N8" s="2" t="s">
        <v>3</v>
      </c>
      <c r="O8" s="8" t="s">
        <v>24</v>
      </c>
      <c r="P8" s="9" t="s">
        <v>4</v>
      </c>
      <c r="Q8" s="9" t="s">
        <v>32</v>
      </c>
      <c r="R8" s="8" t="s">
        <v>17</v>
      </c>
      <c r="S8" s="9" t="s">
        <v>17</v>
      </c>
      <c r="T8" s="8"/>
      <c r="V8" s="15" t="s">
        <v>11</v>
      </c>
    </row>
    <row r="9" spans="1:26" x14ac:dyDescent="0.3">
      <c r="B9" s="2" t="s">
        <v>51</v>
      </c>
      <c r="C9" s="10" t="s">
        <v>8</v>
      </c>
      <c r="D9" s="10" t="s">
        <v>8</v>
      </c>
      <c r="E9" s="10" t="s">
        <v>13</v>
      </c>
      <c r="F9" s="5" t="s">
        <v>14</v>
      </c>
      <c r="G9" s="11" t="s">
        <v>14</v>
      </c>
      <c r="H9" s="11" t="s">
        <v>10</v>
      </c>
      <c r="I9" s="6" t="s">
        <v>11</v>
      </c>
      <c r="J9" s="11" t="s">
        <v>191</v>
      </c>
      <c r="M9" s="8" t="s">
        <v>17</v>
      </c>
      <c r="N9" s="2" t="s">
        <v>26</v>
      </c>
      <c r="O9" s="8" t="s">
        <v>17</v>
      </c>
      <c r="P9" s="9" t="s">
        <v>26</v>
      </c>
      <c r="Q9" s="9" t="s">
        <v>17</v>
      </c>
      <c r="R9" s="8" t="s">
        <v>27</v>
      </c>
      <c r="S9" s="9" t="s">
        <v>28</v>
      </c>
      <c r="T9" s="8" t="s">
        <v>33</v>
      </c>
      <c r="U9" s="2" t="s">
        <v>34</v>
      </c>
      <c r="V9" s="17" t="s">
        <v>35</v>
      </c>
    </row>
    <row r="10" spans="1:26" x14ac:dyDescent="0.3">
      <c r="B10" s="12" t="s">
        <v>2</v>
      </c>
      <c r="C10" s="13" t="s">
        <v>3</v>
      </c>
      <c r="D10" s="14" t="s">
        <v>4</v>
      </c>
      <c r="E10" s="10" t="s">
        <v>6</v>
      </c>
      <c r="F10" s="13" t="s">
        <v>12</v>
      </c>
      <c r="G10" s="15" t="s">
        <v>13</v>
      </c>
      <c r="H10" s="15"/>
      <c r="I10" s="14"/>
      <c r="J10" s="15" t="s">
        <v>52</v>
      </c>
      <c r="M10" s="13" t="s">
        <v>30</v>
      </c>
      <c r="N10" s="14" t="s">
        <v>11</v>
      </c>
      <c r="O10" s="13" t="s">
        <v>31</v>
      </c>
      <c r="P10" s="16" t="s">
        <v>11</v>
      </c>
      <c r="Q10" s="16" t="s">
        <v>18</v>
      </c>
      <c r="R10" s="13" t="s">
        <v>30</v>
      </c>
      <c r="S10" s="16" t="s">
        <v>31</v>
      </c>
      <c r="T10" s="13" t="s">
        <v>19</v>
      </c>
      <c r="U10" s="14" t="s">
        <v>19</v>
      </c>
      <c r="V10" s="15" t="s">
        <v>19</v>
      </c>
    </row>
    <row r="11" spans="1:26" x14ac:dyDescent="0.3">
      <c r="B11" s="17">
        <v>1</v>
      </c>
      <c r="C11" s="5">
        <v>5.98</v>
      </c>
      <c r="D11" s="7">
        <v>7.7</v>
      </c>
      <c r="E11" s="11">
        <v>4.74</v>
      </c>
      <c r="F11" s="18">
        <f>SUMPRODUCT($C$29:$D$29,C11:D11)</f>
        <v>0.78801250914425935</v>
      </c>
      <c r="G11" s="18">
        <f>$E$29*E11</f>
        <v>0.94047619047619047</v>
      </c>
      <c r="H11" s="18">
        <f>F11-G11</f>
        <v>-0.15246368133193111</v>
      </c>
      <c r="I11" s="11">
        <v>0.85608800482218184</v>
      </c>
      <c r="J11" s="108">
        <v>0</v>
      </c>
      <c r="M11" s="19">
        <f>C11/E11</f>
        <v>1.2616033755274263</v>
      </c>
      <c r="N11" s="21">
        <f>M11/MAX(M11:M22)</f>
        <v>0.85608800482218206</v>
      </c>
      <c r="O11" s="19">
        <f>D11/E11</f>
        <v>1.6244725738396624</v>
      </c>
      <c r="P11" s="21">
        <f>O11/MAX(O11:O22)</f>
        <v>0.44578549700716313</v>
      </c>
      <c r="Q11" s="22">
        <f t="shared" ref="Q11:Q22" si="0">O11/M11</f>
        <v>1.2876254180602005</v>
      </c>
      <c r="R11" s="8"/>
      <c r="S11" s="9"/>
      <c r="T11" s="8"/>
      <c r="V11" s="17"/>
      <c r="X11" s="5">
        <v>7</v>
      </c>
      <c r="Y11" s="6">
        <v>0</v>
      </c>
      <c r="Z11" s="21">
        <f>O17</f>
        <v>3.6440677966101696</v>
      </c>
    </row>
    <row r="12" spans="1:26" x14ac:dyDescent="0.3">
      <c r="B12" s="17">
        <v>2</v>
      </c>
      <c r="C12" s="8">
        <v>7.18</v>
      </c>
      <c r="D12" s="9">
        <v>9.6999999999999993</v>
      </c>
      <c r="E12" s="17">
        <v>6.38</v>
      </c>
      <c r="F12" s="23">
        <f t="shared" ref="F12:F22" si="1">SUMPRODUCT($C$29:$D$29,C12:D12)</f>
        <v>0.95429280340872302</v>
      </c>
      <c r="G12" s="23">
        <f>$E$29*E12</f>
        <v>1.2658730158730158</v>
      </c>
      <c r="H12" s="23">
        <f t="shared" ref="H12:H22" si="2">F12-G12</f>
        <v>-0.31158021246429279</v>
      </c>
      <c r="I12" s="17">
        <v>0.76365875503806535</v>
      </c>
      <c r="J12" s="102">
        <v>0</v>
      </c>
      <c r="M12" s="24">
        <f t="shared" ref="M12:M22" si="3">C12/E12</f>
        <v>1.1253918495297806</v>
      </c>
      <c r="N12" s="26">
        <f>M12/MAX(M11:M22)</f>
        <v>0.76365875503806535</v>
      </c>
      <c r="O12" s="24">
        <f t="shared" ref="O12:O22" si="4">D12/E12</f>
        <v>1.5203761755485892</v>
      </c>
      <c r="P12" s="26">
        <f>O12/MAX(O11:O22)</f>
        <v>0.41721950863891516</v>
      </c>
      <c r="Q12" s="27">
        <f t="shared" si="0"/>
        <v>1.3509749303621168</v>
      </c>
      <c r="R12" s="8"/>
      <c r="S12" s="9"/>
      <c r="T12" s="8"/>
      <c r="V12" s="17"/>
      <c r="X12" s="8"/>
      <c r="Y12" s="25">
        <f>M17</f>
        <v>1.2245762711864407</v>
      </c>
      <c r="Z12" s="26">
        <f>O17</f>
        <v>3.6440677966101696</v>
      </c>
    </row>
    <row r="13" spans="1:26" x14ac:dyDescent="0.3">
      <c r="B13" s="28">
        <v>3</v>
      </c>
      <c r="C13" s="29">
        <v>4.97</v>
      </c>
      <c r="D13" s="30">
        <v>9.3000000000000007</v>
      </c>
      <c r="E13" s="28">
        <v>5.04</v>
      </c>
      <c r="F13" s="31">
        <f>SUMPRODUCT($C$29:$D$29,C13:D13)</f>
        <v>0.70689575105188518</v>
      </c>
      <c r="G13" s="31">
        <f>$E$29*E13</f>
        <v>1</v>
      </c>
      <c r="H13" s="31">
        <f>F13-G13</f>
        <v>-0.29310424894811482</v>
      </c>
      <c r="I13" s="28">
        <v>0.70689575105188518</v>
      </c>
      <c r="J13" s="102">
        <v>0</v>
      </c>
      <c r="M13" s="32">
        <f t="shared" si="3"/>
        <v>0.98611111111111105</v>
      </c>
      <c r="N13" s="34">
        <f>M13/MAX(M11:M22)</f>
        <v>0.66914682539682524</v>
      </c>
      <c r="O13" s="32">
        <f t="shared" si="4"/>
        <v>1.8452380952380953</v>
      </c>
      <c r="P13" s="34">
        <f>O13/MAX(O11:O22)</f>
        <v>0.50636766334440753</v>
      </c>
      <c r="Q13" s="35">
        <f t="shared" si="0"/>
        <v>1.8712273641851109</v>
      </c>
      <c r="R13" s="29">
        <f>(O17-M17*(O17-O14)/(M17-M14))/(Q13-(O17-O14)/(M17-M14))</f>
        <v>1.3949880299092809</v>
      </c>
      <c r="S13" s="30">
        <f>R13*Q13</f>
        <v>2.6103397742769245</v>
      </c>
      <c r="T13" s="29">
        <f>SQRT(R13*R13+S13*S13)</f>
        <v>2.9597069687322564</v>
      </c>
      <c r="U13" s="36">
        <f>SQRT(M13*M13+O13*O13)</f>
        <v>2.0922042805554875</v>
      </c>
      <c r="V13" s="28">
        <f>100*U13/T13</f>
        <v>70.689575105188538</v>
      </c>
      <c r="X13" s="8">
        <v>4</v>
      </c>
      <c r="Y13" s="25">
        <f>M14</f>
        <v>1.4736842105263159</v>
      </c>
      <c r="Z13" s="26">
        <f>O14</f>
        <v>2.1329639889196677</v>
      </c>
    </row>
    <row r="14" spans="1:26" x14ac:dyDescent="0.3">
      <c r="B14" s="17">
        <v>4</v>
      </c>
      <c r="C14" s="8">
        <v>5.32</v>
      </c>
      <c r="D14" s="9">
        <v>7.7</v>
      </c>
      <c r="E14" s="17">
        <v>3.61</v>
      </c>
      <c r="F14" s="23">
        <f t="shared" si="1"/>
        <v>0.71626984126984117</v>
      </c>
      <c r="G14" s="23">
        <f>$E$29*E14</f>
        <v>0.71626984126984117</v>
      </c>
      <c r="H14" s="23">
        <f t="shared" si="2"/>
        <v>0</v>
      </c>
      <c r="I14" s="17">
        <v>0.99999999999999989</v>
      </c>
      <c r="J14" s="102">
        <v>0.67513511199999998</v>
      </c>
      <c r="M14" s="24">
        <f t="shared" si="3"/>
        <v>1.4736842105263159</v>
      </c>
      <c r="N14" s="26">
        <f>M14/MAX(M11:M22)</f>
        <v>1</v>
      </c>
      <c r="O14" s="24">
        <f t="shared" si="4"/>
        <v>2.1329639889196677</v>
      </c>
      <c r="P14" s="26">
        <f>O14/MAX(O11:O22)</f>
        <v>0.58532500161051348</v>
      </c>
      <c r="Q14" s="27">
        <f t="shared" si="0"/>
        <v>1.4473684210526314</v>
      </c>
      <c r="R14" s="8"/>
      <c r="S14" s="9"/>
      <c r="T14" s="8"/>
      <c r="V14" s="17"/>
      <c r="X14" s="8"/>
      <c r="Y14" s="25">
        <f>M14</f>
        <v>1.4736842105263159</v>
      </c>
      <c r="Z14" s="9">
        <v>0</v>
      </c>
    </row>
    <row r="15" spans="1:26" x14ac:dyDescent="0.3">
      <c r="B15" s="17">
        <v>5</v>
      </c>
      <c r="C15" s="8">
        <v>3.39</v>
      </c>
      <c r="D15" s="9">
        <v>7.8</v>
      </c>
      <c r="E15" s="17">
        <v>3.45</v>
      </c>
      <c r="F15" s="23">
        <f t="shared" si="1"/>
        <v>0.5082688422405004</v>
      </c>
      <c r="G15" s="23">
        <f t="shared" ref="G15:G22" si="5">$E$29*E15</f>
        <v>0.68452380952380953</v>
      </c>
      <c r="H15" s="23">
        <f t="shared" si="2"/>
        <v>-0.17625496728330914</v>
      </c>
      <c r="I15" s="17">
        <v>0.7425144825774268</v>
      </c>
      <c r="J15" s="102">
        <v>0</v>
      </c>
      <c r="M15" s="24">
        <f t="shared" si="3"/>
        <v>0.9826086956521739</v>
      </c>
      <c r="N15" s="26">
        <f>M15/MAX(M11:M22)</f>
        <v>0.66677018633540364</v>
      </c>
      <c r="O15" s="24">
        <f t="shared" si="4"/>
        <v>2.2608695652173911</v>
      </c>
      <c r="P15" s="26">
        <f>O15/MAX(O11:O22)</f>
        <v>0.6204246713852376</v>
      </c>
      <c r="Q15" s="27">
        <f t="shared" si="0"/>
        <v>2.3008849557522124</v>
      </c>
      <c r="R15" s="8"/>
      <c r="S15" s="9"/>
      <c r="T15" s="8"/>
      <c r="V15" s="17"/>
      <c r="X15" s="37" t="s">
        <v>25</v>
      </c>
      <c r="Y15" s="25">
        <f>M17</f>
        <v>1.2245762711864407</v>
      </c>
      <c r="Z15" s="26">
        <f>O17</f>
        <v>3.6440677966101696</v>
      </c>
    </row>
    <row r="16" spans="1:26" x14ac:dyDescent="0.3">
      <c r="B16" s="17">
        <v>6</v>
      </c>
      <c r="C16" s="8">
        <v>4.95</v>
      </c>
      <c r="D16" s="9">
        <v>7.9</v>
      </c>
      <c r="E16" s="17">
        <v>5.25</v>
      </c>
      <c r="F16" s="23">
        <f t="shared" si="1"/>
        <v>0.67963437485012856</v>
      </c>
      <c r="G16" s="23">
        <f t="shared" si="5"/>
        <v>1.0416666666666665</v>
      </c>
      <c r="H16" s="23">
        <f t="shared" si="2"/>
        <v>-0.36203229181653795</v>
      </c>
      <c r="I16" s="17">
        <v>0.65244899985612337</v>
      </c>
      <c r="J16" s="102">
        <v>0</v>
      </c>
      <c r="M16" s="24">
        <f t="shared" si="3"/>
        <v>0.94285714285714284</v>
      </c>
      <c r="N16" s="26">
        <f>M16/MAX(M11:M22)</f>
        <v>0.63979591836734684</v>
      </c>
      <c r="O16" s="24">
        <f t="shared" si="4"/>
        <v>1.5047619047619047</v>
      </c>
      <c r="P16" s="26">
        <f>O16/MAX(O11:O22)</f>
        <v>0.41293466223698783</v>
      </c>
      <c r="Q16" s="27">
        <f t="shared" si="0"/>
        <v>1.595959595959596</v>
      </c>
      <c r="R16" s="8"/>
      <c r="S16" s="9"/>
      <c r="T16" s="8"/>
      <c r="V16" s="17"/>
      <c r="X16" s="8"/>
      <c r="Y16" s="25">
        <f>M14</f>
        <v>1.4736842105263159</v>
      </c>
      <c r="Z16" s="26">
        <f>O14</f>
        <v>2.1329639889196677</v>
      </c>
    </row>
    <row r="17" spans="2:26" x14ac:dyDescent="0.3">
      <c r="B17" s="17">
        <v>7</v>
      </c>
      <c r="C17" s="8">
        <v>2.89</v>
      </c>
      <c r="D17" s="9">
        <v>8.6</v>
      </c>
      <c r="E17" s="17">
        <v>2.36</v>
      </c>
      <c r="F17" s="23">
        <f t="shared" si="1"/>
        <v>0.46825396825396803</v>
      </c>
      <c r="G17" s="23">
        <f t="shared" si="5"/>
        <v>0.4682539682539682</v>
      </c>
      <c r="H17" s="23">
        <f t="shared" si="2"/>
        <v>0</v>
      </c>
      <c r="I17" s="17">
        <v>0.99999999999999978</v>
      </c>
      <c r="J17" s="102">
        <v>0.47691391100000002</v>
      </c>
      <c r="M17" s="24">
        <f t="shared" si="3"/>
        <v>1.2245762711864407</v>
      </c>
      <c r="N17" s="26">
        <f>M17/MAX(M11:M22)</f>
        <v>0.83096246973365617</v>
      </c>
      <c r="O17" s="24">
        <f t="shared" si="4"/>
        <v>3.6440677966101696</v>
      </c>
      <c r="P17" s="26">
        <f>O17/MAX(O11:O22)</f>
        <v>1</v>
      </c>
      <c r="Q17" s="27">
        <f t="shared" si="0"/>
        <v>2.9757785467128026</v>
      </c>
      <c r="R17" s="8"/>
      <c r="S17" s="9"/>
      <c r="T17" s="8"/>
      <c r="V17" s="17"/>
      <c r="X17" s="8" t="s">
        <v>29</v>
      </c>
      <c r="Y17" s="2">
        <v>0</v>
      </c>
      <c r="Z17" s="9">
        <v>0</v>
      </c>
    </row>
    <row r="18" spans="2:26" x14ac:dyDescent="0.3">
      <c r="B18" s="17">
        <v>8</v>
      </c>
      <c r="C18" s="8">
        <v>6.4</v>
      </c>
      <c r="D18" s="9">
        <v>9.1</v>
      </c>
      <c r="E18" s="17">
        <v>7.09</v>
      </c>
      <c r="F18" s="23">
        <f t="shared" si="1"/>
        <v>0.85875429011839055</v>
      </c>
      <c r="G18" s="23">
        <f t="shared" si="5"/>
        <v>1.4067460317460316</v>
      </c>
      <c r="H18" s="23">
        <f t="shared" si="2"/>
        <v>-0.54799174162764108</v>
      </c>
      <c r="I18" s="17">
        <v>0.61253274229296784</v>
      </c>
      <c r="J18" s="102">
        <v>0</v>
      </c>
      <c r="M18" s="24">
        <f t="shared" si="3"/>
        <v>0.90267983074753178</v>
      </c>
      <c r="N18" s="26">
        <f>M18/MAX(M11:M22)</f>
        <v>0.61253274229296795</v>
      </c>
      <c r="O18" s="24">
        <f t="shared" si="4"/>
        <v>1.2834978843441467</v>
      </c>
      <c r="P18" s="26">
        <f>O18/MAX(O11:O22)</f>
        <v>0.35221569849444023</v>
      </c>
      <c r="Q18" s="27">
        <f t="shared" si="0"/>
        <v>1.421875</v>
      </c>
      <c r="R18" s="8"/>
      <c r="S18" s="9"/>
      <c r="T18" s="8"/>
      <c r="V18" s="17"/>
      <c r="X18" s="13"/>
      <c r="Y18" s="38">
        <f>R13</f>
        <v>1.3949880299092809</v>
      </c>
      <c r="Z18" s="39">
        <f>S13</f>
        <v>2.6103397742769245</v>
      </c>
    </row>
    <row r="19" spans="2:26" x14ac:dyDescent="0.3">
      <c r="B19" s="17">
        <v>9</v>
      </c>
      <c r="C19" s="8">
        <v>6.01</v>
      </c>
      <c r="D19" s="9">
        <v>7.3</v>
      </c>
      <c r="E19" s="17">
        <v>6.49</v>
      </c>
      <c r="F19" s="23">
        <f t="shared" si="1"/>
        <v>0.78410572351271934</v>
      </c>
      <c r="G19" s="23">
        <f t="shared" si="5"/>
        <v>1.2876984126984126</v>
      </c>
      <c r="H19" s="23">
        <f t="shared" si="2"/>
        <v>-0.50359268918569322</v>
      </c>
      <c r="I19" s="17">
        <v>0.62838432753686968</v>
      </c>
      <c r="J19" s="102">
        <v>0</v>
      </c>
      <c r="M19" s="24">
        <f t="shared" si="3"/>
        <v>0.9260400616332819</v>
      </c>
      <c r="N19" s="26">
        <f>M19/MAX(M11:M22)</f>
        <v>0.62838432753686979</v>
      </c>
      <c r="O19" s="24">
        <f t="shared" si="4"/>
        <v>1.1248073959938365</v>
      </c>
      <c r="P19" s="26">
        <f>O19/MAX(O11:O22)</f>
        <v>0.30866807610993652</v>
      </c>
      <c r="Q19" s="27">
        <f t="shared" si="0"/>
        <v>1.2146422628951745</v>
      </c>
      <c r="R19" s="8"/>
      <c r="S19" s="9"/>
      <c r="T19" s="8"/>
      <c r="V19" s="17"/>
    </row>
    <row r="20" spans="2:26" x14ac:dyDescent="0.3">
      <c r="B20" s="17">
        <v>10</v>
      </c>
      <c r="C20" s="8">
        <v>6.94</v>
      </c>
      <c r="D20" s="9">
        <v>8.8000000000000007</v>
      </c>
      <c r="E20" s="17">
        <v>7.36</v>
      </c>
      <c r="F20" s="23">
        <f t="shared" si="1"/>
        <v>0.91207697456899539</v>
      </c>
      <c r="G20" s="23">
        <f t="shared" si="5"/>
        <v>1.4603174603174602</v>
      </c>
      <c r="H20" s="23">
        <f t="shared" si="2"/>
        <v>-0.54824048574846485</v>
      </c>
      <c r="I20" s="17">
        <v>0.63984860248447184</v>
      </c>
      <c r="J20" s="102">
        <v>0</v>
      </c>
      <c r="M20" s="24">
        <f t="shared" si="3"/>
        <v>0.94293478260869568</v>
      </c>
      <c r="N20" s="26">
        <f>M20/MAX(M11:M22)</f>
        <v>0.63984860248447195</v>
      </c>
      <c r="O20" s="24">
        <f t="shared" si="4"/>
        <v>1.1956521739130435</v>
      </c>
      <c r="P20" s="26">
        <f>O20/MAX(O11:O22)</f>
        <v>0.3281092012133468</v>
      </c>
      <c r="Q20" s="27">
        <f t="shared" si="0"/>
        <v>1.2680115273775217</v>
      </c>
      <c r="R20" s="8"/>
      <c r="S20" s="9"/>
      <c r="T20" s="8"/>
      <c r="V20" s="17"/>
    </row>
    <row r="21" spans="2:26" x14ac:dyDescent="0.3">
      <c r="B21" s="17">
        <v>11</v>
      </c>
      <c r="C21" s="8">
        <v>5.86</v>
      </c>
      <c r="D21" s="9">
        <v>8.1999999999999993</v>
      </c>
      <c r="E21" s="17">
        <v>5.46</v>
      </c>
      <c r="F21" s="23">
        <f t="shared" si="1"/>
        <v>0.78392815769938184</v>
      </c>
      <c r="G21" s="23">
        <f t="shared" si="5"/>
        <v>1.0833333333333333</v>
      </c>
      <c r="H21" s="23">
        <f t="shared" si="2"/>
        <v>-0.29940517563395141</v>
      </c>
      <c r="I21" s="17">
        <v>0.72828362114076384</v>
      </c>
      <c r="J21" s="102">
        <v>0</v>
      </c>
      <c r="M21" s="24">
        <f t="shared" si="3"/>
        <v>1.0732600732600732</v>
      </c>
      <c r="N21" s="26">
        <f>M21/MAX(M11:M22)</f>
        <v>0.72828362114076395</v>
      </c>
      <c r="O21" s="24">
        <f t="shared" si="4"/>
        <v>1.5018315018315016</v>
      </c>
      <c r="P21" s="26">
        <f>O21/MAX(O11:O22)</f>
        <v>0.41213050515376087</v>
      </c>
      <c r="Q21" s="27">
        <f t="shared" si="0"/>
        <v>1.3993174061433447</v>
      </c>
      <c r="R21" s="8"/>
      <c r="S21" s="9"/>
      <c r="T21" s="8"/>
      <c r="V21" s="17"/>
    </row>
    <row r="22" spans="2:26" ht="16.2" thickBot="1" x14ac:dyDescent="0.35">
      <c r="B22" s="15">
        <v>12</v>
      </c>
      <c r="C22" s="13">
        <v>8.35</v>
      </c>
      <c r="D22" s="16">
        <v>9.6</v>
      </c>
      <c r="E22" s="15">
        <v>6.58</v>
      </c>
      <c r="F22" s="23">
        <f t="shared" si="1"/>
        <v>1.0796810333705518</v>
      </c>
      <c r="G22" s="23">
        <f t="shared" si="5"/>
        <v>1.3055555555555556</v>
      </c>
      <c r="H22" s="23">
        <f t="shared" si="2"/>
        <v>-0.22587452218500381</v>
      </c>
      <c r="I22" s="15">
        <v>0.8611050803300041</v>
      </c>
      <c r="J22" s="103">
        <v>0</v>
      </c>
      <c r="M22" s="40">
        <f t="shared" si="3"/>
        <v>1.268996960486322</v>
      </c>
      <c r="N22" s="39">
        <f>M22/MAX(M11:M22)</f>
        <v>0.86110508033000421</v>
      </c>
      <c r="O22" s="40">
        <f t="shared" si="4"/>
        <v>1.4589665653495441</v>
      </c>
      <c r="P22" s="39">
        <f>O22/MAX(O11:O22)</f>
        <v>0.40036756909592136</v>
      </c>
      <c r="Q22" s="18">
        <f t="shared" si="0"/>
        <v>1.1497005988023954</v>
      </c>
      <c r="R22" s="13"/>
      <c r="S22" s="16"/>
      <c r="T22" s="13"/>
      <c r="U22" s="14"/>
      <c r="V22" s="15"/>
    </row>
    <row r="23" spans="2:26" x14ac:dyDescent="0.3">
      <c r="F23" s="6"/>
      <c r="G23" s="6"/>
      <c r="H23" s="6"/>
      <c r="I23" s="7"/>
      <c r="J23" s="9"/>
    </row>
    <row r="24" spans="2:26" x14ac:dyDescent="0.3">
      <c r="B24" s="2" t="s">
        <v>64</v>
      </c>
      <c r="C24" s="12">
        <v>3</v>
      </c>
      <c r="I24" s="9"/>
      <c r="J24" s="9"/>
    </row>
    <row r="25" spans="2:26" x14ac:dyDescent="0.3">
      <c r="B25" s="2" t="s">
        <v>66</v>
      </c>
      <c r="C25" s="12">
        <f>INDEX(F11:F22,C24,1)</f>
        <v>0.70689575105188518</v>
      </c>
      <c r="D25" s="94" t="s">
        <v>151</v>
      </c>
      <c r="I25" s="9"/>
      <c r="J25" s="9"/>
    </row>
    <row r="26" spans="2:26" x14ac:dyDescent="0.3">
      <c r="B26" s="2" t="s">
        <v>67</v>
      </c>
      <c r="C26" s="12">
        <f>INDEX(G11:G22,C24,1)</f>
        <v>1</v>
      </c>
      <c r="D26" s="94" t="s">
        <v>151</v>
      </c>
      <c r="I26" s="9"/>
      <c r="J26" s="9"/>
    </row>
    <row r="27" spans="2:26" x14ac:dyDescent="0.3">
      <c r="G27" s="4" t="s">
        <v>195</v>
      </c>
      <c r="I27" s="9"/>
      <c r="J27" s="9"/>
    </row>
    <row r="28" spans="2:26" x14ac:dyDescent="0.3">
      <c r="C28" s="2" t="s">
        <v>3</v>
      </c>
      <c r="D28" s="2" t="s">
        <v>4</v>
      </c>
      <c r="E28" s="2" t="s">
        <v>65</v>
      </c>
      <c r="G28" s="41" t="s">
        <v>198</v>
      </c>
      <c r="I28" s="9"/>
      <c r="J28" s="9"/>
    </row>
    <row r="29" spans="2:26" x14ac:dyDescent="0.3">
      <c r="B29" s="2" t="s">
        <v>52</v>
      </c>
      <c r="C29" s="10">
        <v>0.10870101193093662</v>
      </c>
      <c r="D29" s="49">
        <v>1.7919539973669907E-2</v>
      </c>
      <c r="E29" s="50">
        <v>0.1984126984126984</v>
      </c>
      <c r="G29" s="41" t="s">
        <v>196</v>
      </c>
      <c r="I29" s="9"/>
      <c r="J29" s="9"/>
    </row>
    <row r="30" spans="2:26" x14ac:dyDescent="0.3">
      <c r="G30" s="41" t="s">
        <v>197</v>
      </c>
      <c r="I30" s="9"/>
      <c r="J30" s="9"/>
    </row>
    <row r="31" spans="2:26" x14ac:dyDescent="0.3">
      <c r="B31" s="2" t="s">
        <v>34</v>
      </c>
      <c r="C31" s="10">
        <f>C13</f>
        <v>4.97</v>
      </c>
      <c r="D31" s="49">
        <f t="shared" ref="D31:E31" si="6">D13</f>
        <v>9.3000000000000007</v>
      </c>
      <c r="E31" s="50">
        <f t="shared" si="6"/>
        <v>5.04</v>
      </c>
      <c r="F31" s="14"/>
      <c r="G31" s="14"/>
      <c r="H31" s="14"/>
      <c r="I31" s="16"/>
      <c r="J31" s="9"/>
    </row>
    <row r="32" spans="2:26" x14ac:dyDescent="0.3">
      <c r="B32" s="2" t="s">
        <v>191</v>
      </c>
      <c r="C32" s="104">
        <f>SUMPRODUCT(C11:C22,$J$11:$J$22)</f>
        <v>4.9699999986300005</v>
      </c>
      <c r="D32" s="105">
        <f t="shared" ref="D32:E32" si="7">SUMPRODUCT(D11:D22,$J$11:$J$22)</f>
        <v>9.2999999970000005</v>
      </c>
      <c r="E32" s="106">
        <f t="shared" si="7"/>
        <v>3.5627545842799999</v>
      </c>
      <c r="F32" s="107" t="s">
        <v>194</v>
      </c>
      <c r="G32" s="14"/>
      <c r="H32" s="14"/>
      <c r="I32" s="14"/>
      <c r="J32" s="16"/>
    </row>
    <row r="34" spans="2:9" ht="16.2" thickBot="1" x14ac:dyDescent="0.35">
      <c r="B34" s="41" t="s">
        <v>63</v>
      </c>
      <c r="D34" s="41" t="s">
        <v>48</v>
      </c>
      <c r="H34" s="41" t="s">
        <v>50</v>
      </c>
    </row>
    <row r="35" spans="2:9" x14ac:dyDescent="0.3">
      <c r="B35" s="42" t="s">
        <v>59</v>
      </c>
      <c r="C35" s="43"/>
      <c r="D35" s="42" t="s">
        <v>39</v>
      </c>
      <c r="E35" s="44"/>
      <c r="F35" s="44"/>
      <c r="G35" s="43"/>
      <c r="H35" s="42" t="s">
        <v>45</v>
      </c>
      <c r="I35" s="43"/>
    </row>
    <row r="36" spans="2:9" x14ac:dyDescent="0.3">
      <c r="B36" s="45" t="s">
        <v>60</v>
      </c>
      <c r="C36" s="46"/>
      <c r="D36" s="45" t="s">
        <v>40</v>
      </c>
      <c r="E36" s="41"/>
      <c r="G36" s="46"/>
      <c r="H36" s="45" t="s">
        <v>46</v>
      </c>
      <c r="I36" s="46"/>
    </row>
    <row r="37" spans="2:9" x14ac:dyDescent="0.3">
      <c r="B37" s="45" t="s">
        <v>61</v>
      </c>
      <c r="C37" s="46"/>
      <c r="D37" s="45" t="s">
        <v>41</v>
      </c>
      <c r="E37" s="41"/>
      <c r="G37" s="46"/>
      <c r="H37" s="45" t="s">
        <v>49</v>
      </c>
      <c r="I37" s="46"/>
    </row>
    <row r="38" spans="2:9" ht="16.2" thickBot="1" x14ac:dyDescent="0.35">
      <c r="B38" s="45"/>
      <c r="C38" s="46"/>
      <c r="D38" s="45" t="s">
        <v>115</v>
      </c>
      <c r="E38" s="41"/>
      <c r="G38" s="46"/>
      <c r="H38" s="47" t="s">
        <v>47</v>
      </c>
      <c r="I38" s="48"/>
    </row>
    <row r="39" spans="2:9" ht="16.2" thickBot="1" x14ac:dyDescent="0.35">
      <c r="B39" s="51" t="s">
        <v>62</v>
      </c>
      <c r="C39" s="48"/>
      <c r="D39" s="45" t="s">
        <v>42</v>
      </c>
      <c r="E39" s="41"/>
      <c r="G39" s="46"/>
      <c r="H39" s="41" t="s">
        <v>141</v>
      </c>
    </row>
    <row r="40" spans="2:9" x14ac:dyDescent="0.3">
      <c r="D40" s="45" t="s">
        <v>116</v>
      </c>
      <c r="E40" s="41"/>
      <c r="H40" s="42" t="s">
        <v>142</v>
      </c>
      <c r="I40" s="43"/>
    </row>
    <row r="41" spans="2:9" x14ac:dyDescent="0.3">
      <c r="D41" s="45" t="s">
        <v>43</v>
      </c>
      <c r="E41" s="41"/>
      <c r="H41" s="45" t="s">
        <v>143</v>
      </c>
      <c r="I41" s="46"/>
    </row>
    <row r="42" spans="2:9" ht="16.2" thickBot="1" x14ac:dyDescent="0.35">
      <c r="B42" s="41"/>
      <c r="D42" s="47" t="s">
        <v>44</v>
      </c>
      <c r="E42" s="52"/>
      <c r="F42" s="53"/>
      <c r="G42" s="53"/>
      <c r="H42" s="45" t="s">
        <v>144</v>
      </c>
      <c r="I42" s="46"/>
    </row>
    <row r="43" spans="2:9" ht="16.2" thickBot="1" x14ac:dyDescent="0.35">
      <c r="B43" s="41"/>
      <c r="D43" s="41"/>
      <c r="E43" s="41"/>
      <c r="H43" s="47" t="s">
        <v>145</v>
      </c>
      <c r="I43" s="48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6E686-44F1-44D5-A033-66A2E8B2A6BE}">
  <sheetPr codeName="Sheet8"/>
  <dimension ref="A1:K34"/>
  <sheetViews>
    <sheetView workbookViewId="0">
      <selection activeCell="A2" sqref="A2"/>
    </sheetView>
  </sheetViews>
  <sheetFormatPr defaultRowHeight="15.6" x14ac:dyDescent="0.3"/>
  <cols>
    <col min="1" max="1" width="2.6328125" style="3" customWidth="1"/>
    <col min="2" max="2" width="8.7265625" style="3"/>
    <col min="3" max="11" width="10.6328125" style="2" customWidth="1"/>
    <col min="12" max="16384" width="8.7265625" style="3"/>
  </cols>
  <sheetData>
    <row r="1" spans="1:11" x14ac:dyDescent="0.3">
      <c r="A1" s="1" t="s">
        <v>0</v>
      </c>
    </row>
    <row r="2" spans="1:11" x14ac:dyDescent="0.3">
      <c r="A2" s="1"/>
    </row>
    <row r="3" spans="1:11" x14ac:dyDescent="0.3">
      <c r="A3" s="1"/>
      <c r="B3" s="4" t="s">
        <v>1</v>
      </c>
    </row>
    <row r="4" spans="1:11" x14ac:dyDescent="0.3">
      <c r="A4" s="1"/>
      <c r="B4" s="1" t="s">
        <v>97</v>
      </c>
    </row>
    <row r="5" spans="1:11" x14ac:dyDescent="0.3">
      <c r="A5" s="1"/>
      <c r="B5" s="54" t="s">
        <v>70</v>
      </c>
      <c r="C5" s="41" t="s">
        <v>113</v>
      </c>
    </row>
    <row r="6" spans="1:11" x14ac:dyDescent="0.3">
      <c r="A6" s="1"/>
      <c r="B6" s="54" t="s">
        <v>112</v>
      </c>
      <c r="C6" s="41" t="s">
        <v>114</v>
      </c>
    </row>
    <row r="8" spans="1:11" x14ac:dyDescent="0.3">
      <c r="B8" s="2" t="s">
        <v>51</v>
      </c>
      <c r="C8" s="10"/>
      <c r="D8" s="49" t="s">
        <v>12</v>
      </c>
      <c r="E8" s="49"/>
      <c r="F8" s="10" t="s">
        <v>13</v>
      </c>
      <c r="G8" s="50"/>
      <c r="H8" s="5" t="s">
        <v>14</v>
      </c>
      <c r="I8" s="7" t="s">
        <v>14</v>
      </c>
      <c r="K8" s="11" t="s">
        <v>15</v>
      </c>
    </row>
    <row r="9" spans="1:11" x14ac:dyDescent="0.3">
      <c r="B9" s="12" t="s">
        <v>2</v>
      </c>
      <c r="C9" s="10" t="s">
        <v>3</v>
      </c>
      <c r="D9" s="49" t="s">
        <v>4</v>
      </c>
      <c r="E9" s="50" t="s">
        <v>5</v>
      </c>
      <c r="F9" s="13" t="s">
        <v>6</v>
      </c>
      <c r="G9" s="16" t="s">
        <v>7</v>
      </c>
      <c r="H9" s="8" t="s">
        <v>8</v>
      </c>
      <c r="I9" s="9" t="s">
        <v>9</v>
      </c>
      <c r="J9" s="5" t="s">
        <v>10</v>
      </c>
      <c r="K9" s="15" t="s">
        <v>11</v>
      </c>
    </row>
    <row r="10" spans="1:11" x14ac:dyDescent="0.3">
      <c r="B10" s="11">
        <v>1</v>
      </c>
      <c r="C10" s="5">
        <v>5.98</v>
      </c>
      <c r="D10" s="6">
        <v>7.7</v>
      </c>
      <c r="E10" s="6">
        <v>92</v>
      </c>
      <c r="F10" s="5">
        <v>4.74</v>
      </c>
      <c r="G10" s="6">
        <v>6.75</v>
      </c>
      <c r="H10" s="66">
        <f>SUMPRODUCT($C$28:$E$28,C10:E10)</f>
        <v>0.96667380071645459</v>
      </c>
      <c r="I10" s="67">
        <f t="shared" ref="I10:I21" si="0">SUMPRODUCT($F$28:$G$28,F10:G10)</f>
        <v>1</v>
      </c>
      <c r="J10" s="67">
        <f>H10-I10</f>
        <v>-3.332619928354541E-2</v>
      </c>
      <c r="K10" s="67">
        <v>0.96667380071645459</v>
      </c>
    </row>
    <row r="11" spans="1:11" x14ac:dyDescent="0.3">
      <c r="B11" s="17">
        <v>2</v>
      </c>
      <c r="C11" s="8">
        <v>7.18</v>
      </c>
      <c r="D11" s="2">
        <v>9.6999999999999993</v>
      </c>
      <c r="E11" s="2">
        <v>99</v>
      </c>
      <c r="F11" s="8">
        <v>6.38</v>
      </c>
      <c r="G11" s="2">
        <v>7.42</v>
      </c>
      <c r="H11" s="68">
        <f t="shared" ref="H11:H21" si="1">SUMPRODUCT($C$28:$E$28,C11:E11)</f>
        <v>1.155684987608552</v>
      </c>
      <c r="I11" s="69">
        <f>SUMPRODUCT($F$28:$G$28,F11:G11)</f>
        <v>1.2062544761359506</v>
      </c>
      <c r="J11" s="69">
        <f t="shared" ref="J11:J21" si="2">H11-I11</f>
        <v>-5.0569488527398621E-2</v>
      </c>
      <c r="K11" s="69">
        <v>1.0000000000000002</v>
      </c>
    </row>
    <row r="12" spans="1:11" x14ac:dyDescent="0.3">
      <c r="B12" s="17">
        <v>3</v>
      </c>
      <c r="C12" s="8">
        <v>4.97</v>
      </c>
      <c r="D12" s="2">
        <v>9.3000000000000007</v>
      </c>
      <c r="E12" s="2">
        <v>98</v>
      </c>
      <c r="F12" s="8">
        <v>5.04</v>
      </c>
      <c r="G12" s="2">
        <v>6.35</v>
      </c>
      <c r="H12" s="68">
        <f t="shared" si="1"/>
        <v>0.81274608353702116</v>
      </c>
      <c r="I12" s="69">
        <f t="shared" si="0"/>
        <v>0.99388459893707559</v>
      </c>
      <c r="J12" s="69">
        <f>H12-I12</f>
        <v>-0.18113851540005443</v>
      </c>
      <c r="K12" s="69">
        <v>0.83452820970500596</v>
      </c>
    </row>
    <row r="13" spans="1:11" x14ac:dyDescent="0.3">
      <c r="B13" s="17">
        <v>4</v>
      </c>
      <c r="C13" s="8">
        <v>5.32</v>
      </c>
      <c r="D13" s="2">
        <v>7.7</v>
      </c>
      <c r="E13" s="2">
        <v>87</v>
      </c>
      <c r="F13" s="8">
        <v>3.61</v>
      </c>
      <c r="G13" s="2">
        <v>6.34</v>
      </c>
      <c r="H13" s="68">
        <f t="shared" si="1"/>
        <v>0.86221896230088479</v>
      </c>
      <c r="I13" s="69">
        <f t="shared" si="0"/>
        <v>0.86221896230088468</v>
      </c>
      <c r="J13" s="69">
        <f t="shared" si="2"/>
        <v>0</v>
      </c>
      <c r="K13" s="69">
        <v>1</v>
      </c>
    </row>
    <row r="14" spans="1:11" x14ac:dyDescent="0.3">
      <c r="B14" s="17">
        <v>5</v>
      </c>
      <c r="C14" s="8">
        <v>3.39</v>
      </c>
      <c r="D14" s="2">
        <v>7.8</v>
      </c>
      <c r="E14" s="2">
        <v>94</v>
      </c>
      <c r="F14" s="8">
        <v>3.45</v>
      </c>
      <c r="G14" s="2">
        <v>4.43</v>
      </c>
      <c r="H14" s="68">
        <f t="shared" si="1"/>
        <v>0.56614350776095868</v>
      </c>
      <c r="I14" s="69">
        <f t="shared" si="0"/>
        <v>0.68732466522485258</v>
      </c>
      <c r="J14" s="69">
        <f t="shared" si="2"/>
        <v>-0.12118115746389391</v>
      </c>
      <c r="K14" s="69">
        <v>0.84258851264109058</v>
      </c>
    </row>
    <row r="15" spans="1:11" x14ac:dyDescent="0.3">
      <c r="B15" s="17">
        <v>6</v>
      </c>
      <c r="C15" s="8">
        <v>4.95</v>
      </c>
      <c r="D15" s="2">
        <v>7.9</v>
      </c>
      <c r="E15" s="2">
        <v>88</v>
      </c>
      <c r="F15" s="8">
        <v>5.25</v>
      </c>
      <c r="G15" s="2">
        <v>6.31</v>
      </c>
      <c r="H15" s="68">
        <f t="shared" si="1"/>
        <v>0.80531009164569967</v>
      </c>
      <c r="I15" s="69">
        <f t="shared" si="0"/>
        <v>1.0097407425105962</v>
      </c>
      <c r="J15" s="69">
        <f t="shared" si="2"/>
        <v>-0.20443065086489653</v>
      </c>
      <c r="K15" s="69">
        <v>0.8258796808105604</v>
      </c>
    </row>
    <row r="16" spans="1:11" x14ac:dyDescent="0.3">
      <c r="B16" s="17">
        <v>7</v>
      </c>
      <c r="C16" s="8">
        <v>2.89</v>
      </c>
      <c r="D16" s="2">
        <v>8.6</v>
      </c>
      <c r="E16" s="2">
        <v>90</v>
      </c>
      <c r="F16" s="8">
        <v>2.36</v>
      </c>
      <c r="G16" s="2">
        <v>3.23</v>
      </c>
      <c r="H16" s="68">
        <f t="shared" si="1"/>
        <v>0.48691907024259129</v>
      </c>
      <c r="I16" s="69">
        <f t="shared" si="0"/>
        <v>0.48691907024259107</v>
      </c>
      <c r="J16" s="69">
        <f t="shared" si="2"/>
        <v>0</v>
      </c>
      <c r="K16" s="69">
        <v>1.0000000000000013</v>
      </c>
    </row>
    <row r="17" spans="1:11" x14ac:dyDescent="0.3">
      <c r="B17" s="17">
        <v>8</v>
      </c>
      <c r="C17" s="8">
        <v>6.4</v>
      </c>
      <c r="D17" s="2">
        <v>9.1</v>
      </c>
      <c r="E17" s="2">
        <v>100</v>
      </c>
      <c r="F17" s="8">
        <v>7.09</v>
      </c>
      <c r="G17" s="2">
        <v>8.69</v>
      </c>
      <c r="H17" s="68">
        <f t="shared" si="1"/>
        <v>1.0352344163185014</v>
      </c>
      <c r="I17" s="69">
        <f t="shared" si="0"/>
        <v>1.3777682307201196</v>
      </c>
      <c r="J17" s="69">
        <f t="shared" si="2"/>
        <v>-0.34253381440161812</v>
      </c>
      <c r="K17" s="69">
        <v>0.7719901674926174</v>
      </c>
    </row>
    <row r="18" spans="1:11" x14ac:dyDescent="0.3">
      <c r="B18" s="17">
        <v>9</v>
      </c>
      <c r="C18" s="8">
        <v>6.01</v>
      </c>
      <c r="D18" s="2">
        <v>7.3</v>
      </c>
      <c r="E18" s="2">
        <v>89</v>
      </c>
      <c r="F18" s="8">
        <v>6.49</v>
      </c>
      <c r="G18" s="2">
        <v>7.28</v>
      </c>
      <c r="H18" s="68">
        <f t="shared" si="1"/>
        <v>0.97002227442431455</v>
      </c>
      <c r="I18" s="69">
        <f t="shared" si="0"/>
        <v>1.2045715214216997</v>
      </c>
      <c r="J18" s="69">
        <f t="shared" si="2"/>
        <v>-0.23454924699738511</v>
      </c>
      <c r="K18" s="69">
        <v>0.85723254015555972</v>
      </c>
    </row>
    <row r="19" spans="1:11" x14ac:dyDescent="0.3">
      <c r="B19" s="17">
        <v>10</v>
      </c>
      <c r="C19" s="8">
        <v>6.94</v>
      </c>
      <c r="D19" s="2">
        <v>8.8000000000000007</v>
      </c>
      <c r="E19" s="2">
        <v>89</v>
      </c>
      <c r="F19" s="8">
        <v>7.36</v>
      </c>
      <c r="G19" s="2">
        <v>9.07</v>
      </c>
      <c r="H19" s="68">
        <f t="shared" si="1"/>
        <v>1.1141534490351075</v>
      </c>
      <c r="I19" s="69">
        <f t="shared" si="0"/>
        <v>1.4343532197426547</v>
      </c>
      <c r="J19" s="69">
        <f t="shared" si="2"/>
        <v>-0.32019977070754724</v>
      </c>
      <c r="K19" s="69">
        <v>0.79584603872210602</v>
      </c>
    </row>
    <row r="20" spans="1:11" x14ac:dyDescent="0.3">
      <c r="B20" s="17">
        <v>11</v>
      </c>
      <c r="C20" s="8">
        <v>5.86</v>
      </c>
      <c r="D20" s="2">
        <v>8.1999999999999993</v>
      </c>
      <c r="E20" s="2">
        <v>93</v>
      </c>
      <c r="F20" s="8">
        <v>5.46</v>
      </c>
      <c r="G20" s="2">
        <v>6.69</v>
      </c>
      <c r="H20" s="68">
        <f t="shared" si="1"/>
        <v>0.94850986947277294</v>
      </c>
      <c r="I20" s="69">
        <f t="shared" si="0"/>
        <v>1.0608365036398602</v>
      </c>
      <c r="J20" s="69">
        <f t="shared" si="2"/>
        <v>-0.11232663416708721</v>
      </c>
      <c r="K20" s="69">
        <v>0.91883093057874632</v>
      </c>
    </row>
    <row r="21" spans="1:11" x14ac:dyDescent="0.3">
      <c r="B21" s="15">
        <v>12</v>
      </c>
      <c r="C21" s="13">
        <v>8.35</v>
      </c>
      <c r="D21" s="14">
        <v>9.6</v>
      </c>
      <c r="E21" s="14">
        <v>97</v>
      </c>
      <c r="F21" s="13">
        <v>6.58</v>
      </c>
      <c r="G21" s="14">
        <v>8.75</v>
      </c>
      <c r="H21" s="70">
        <f t="shared" si="1"/>
        <v>1.336144024706708</v>
      </c>
      <c r="I21" s="71">
        <f t="shared" si="0"/>
        <v>1.3361440247067082</v>
      </c>
      <c r="J21" s="71">
        <f t="shared" si="2"/>
        <v>0</v>
      </c>
      <c r="K21" s="71">
        <v>0.99999999999999978</v>
      </c>
    </row>
    <row r="22" spans="1:11" x14ac:dyDescent="0.3">
      <c r="H22" s="72"/>
    </row>
    <row r="23" spans="1:11" ht="16.2" thickBot="1" x14ac:dyDescent="0.35">
      <c r="A23" s="73"/>
      <c r="B23" s="5" t="s">
        <v>2</v>
      </c>
      <c r="C23" s="7">
        <v>1</v>
      </c>
      <c r="I23" s="41" t="s">
        <v>63</v>
      </c>
      <c r="K23" s="3"/>
    </row>
    <row r="24" spans="1:11" x14ac:dyDescent="0.3">
      <c r="A24" s="73"/>
      <c r="B24" s="10" t="s">
        <v>8</v>
      </c>
      <c r="C24" s="50">
        <f>INDEX(H10:H21,C23,1)</f>
        <v>0.96667380071645459</v>
      </c>
      <c r="I24" s="42" t="s">
        <v>59</v>
      </c>
      <c r="J24" s="44"/>
      <c r="K24" s="74"/>
    </row>
    <row r="25" spans="1:11" x14ac:dyDescent="0.3">
      <c r="A25" s="73"/>
      <c r="B25" s="13" t="s">
        <v>9</v>
      </c>
      <c r="C25" s="16">
        <f>INDEX(I10:I21,C23,1)</f>
        <v>1</v>
      </c>
      <c r="I25" s="45" t="s">
        <v>60</v>
      </c>
      <c r="K25" s="75"/>
    </row>
    <row r="26" spans="1:11" x14ac:dyDescent="0.3">
      <c r="I26" s="45" t="s">
        <v>61</v>
      </c>
      <c r="K26" s="75"/>
    </row>
    <row r="27" spans="1:11" x14ac:dyDescent="0.3">
      <c r="B27" s="2"/>
      <c r="C27" s="2" t="str">
        <f>C9</f>
        <v>Profit</v>
      </c>
      <c r="D27" s="2" t="str">
        <f>D9</f>
        <v>Satisfaction</v>
      </c>
      <c r="E27" s="2" t="str">
        <f>E9</f>
        <v>Cleanliness</v>
      </c>
      <c r="F27" s="2" t="str">
        <f>F9</f>
        <v>Labor Hrs</v>
      </c>
      <c r="G27" s="2" t="str">
        <f>G9</f>
        <v>Op. Costs</v>
      </c>
      <c r="I27" s="45"/>
      <c r="K27" s="75"/>
    </row>
    <row r="28" spans="1:11" ht="16.2" thickBot="1" x14ac:dyDescent="0.35">
      <c r="B28" s="2" t="s">
        <v>52</v>
      </c>
      <c r="C28" s="76">
        <v>0.1549797576460139</v>
      </c>
      <c r="D28" s="77">
        <v>0</v>
      </c>
      <c r="E28" s="77">
        <v>4.3363967384012333E-4</v>
      </c>
      <c r="F28" s="77">
        <v>9.1487131554516793E-2</v>
      </c>
      <c r="G28" s="78">
        <v>8.3903851323198581E-2</v>
      </c>
      <c r="I28" s="51" t="s">
        <v>96</v>
      </c>
      <c r="J28" s="53"/>
      <c r="K28" s="79"/>
    </row>
    <row r="29" spans="1:11" x14ac:dyDescent="0.3">
      <c r="B29" s="2"/>
      <c r="I29" s="41"/>
      <c r="K29" s="3"/>
    </row>
    <row r="30" spans="1:11" x14ac:dyDescent="0.3">
      <c r="B30" s="72"/>
      <c r="K30" s="3"/>
    </row>
    <row r="31" spans="1:11" x14ac:dyDescent="0.3">
      <c r="K31" s="3"/>
    </row>
    <row r="32" spans="1:11" x14ac:dyDescent="0.3">
      <c r="K32" s="3"/>
    </row>
    <row r="33" spans="11:11" x14ac:dyDescent="0.3">
      <c r="K33" s="3"/>
    </row>
    <row r="34" spans="11:11" x14ac:dyDescent="0.3">
      <c r="K34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068AD-B077-41E3-B99C-40A24FDF2E9C}">
  <sheetPr codeName="Sheet1"/>
  <dimension ref="A1:Q36"/>
  <sheetViews>
    <sheetView zoomScaleNormal="100" workbookViewId="0">
      <selection activeCell="A2" sqref="A2"/>
    </sheetView>
  </sheetViews>
  <sheetFormatPr defaultRowHeight="15.6" x14ac:dyDescent="0.3"/>
  <cols>
    <col min="1" max="1" width="2.6328125" style="3" customWidth="1"/>
    <col min="2" max="2" width="8.7265625" style="3"/>
    <col min="3" max="16" width="10.6328125" style="2" customWidth="1"/>
    <col min="17" max="16384" width="8.7265625" style="3"/>
  </cols>
  <sheetData>
    <row r="1" spans="1:16" x14ac:dyDescent="0.3">
      <c r="A1" s="1" t="s">
        <v>0</v>
      </c>
    </row>
    <row r="3" spans="1:16" x14ac:dyDescent="0.3">
      <c r="B3" s="4" t="s">
        <v>1</v>
      </c>
    </row>
    <row r="4" spans="1:16" x14ac:dyDescent="0.3">
      <c r="B4" s="1" t="s">
        <v>97</v>
      </c>
    </row>
    <row r="5" spans="1:16" x14ac:dyDescent="0.3">
      <c r="B5" s="54" t="s">
        <v>70</v>
      </c>
      <c r="C5" s="41" t="s">
        <v>113</v>
      </c>
    </row>
    <row r="6" spans="1:16" x14ac:dyDescent="0.3">
      <c r="B6" s="54" t="s">
        <v>112</v>
      </c>
      <c r="C6" s="41" t="s">
        <v>114</v>
      </c>
    </row>
    <row r="7" spans="1:16" x14ac:dyDescent="0.3">
      <c r="L7" s="41"/>
    </row>
    <row r="8" spans="1:16" x14ac:dyDescent="0.3">
      <c r="B8" s="2" t="s">
        <v>51</v>
      </c>
      <c r="C8" s="10"/>
      <c r="D8" s="49" t="s">
        <v>12</v>
      </c>
      <c r="E8" s="49"/>
      <c r="F8" s="10" t="s">
        <v>13</v>
      </c>
      <c r="G8" s="50"/>
      <c r="H8" s="5" t="s">
        <v>14</v>
      </c>
      <c r="I8" s="7" t="s">
        <v>14</v>
      </c>
      <c r="K8" s="11" t="s">
        <v>15</v>
      </c>
    </row>
    <row r="9" spans="1:16" x14ac:dyDescent="0.3">
      <c r="B9" s="11" t="s">
        <v>2</v>
      </c>
      <c r="C9" s="10" t="s">
        <v>3</v>
      </c>
      <c r="D9" s="49" t="s">
        <v>4</v>
      </c>
      <c r="E9" s="50" t="s">
        <v>5</v>
      </c>
      <c r="F9" s="13" t="s">
        <v>6</v>
      </c>
      <c r="G9" s="16" t="s">
        <v>7</v>
      </c>
      <c r="H9" s="13" t="s">
        <v>8</v>
      </c>
      <c r="I9" s="16" t="s">
        <v>9</v>
      </c>
      <c r="J9" s="10" t="s">
        <v>10</v>
      </c>
      <c r="K9" s="15" t="s">
        <v>11</v>
      </c>
    </row>
    <row r="10" spans="1:16" x14ac:dyDescent="0.3">
      <c r="B10" s="11">
        <v>1</v>
      </c>
      <c r="C10" s="5">
        <v>5.98</v>
      </c>
      <c r="D10" s="6">
        <v>7.7</v>
      </c>
      <c r="E10" s="6">
        <v>92</v>
      </c>
      <c r="F10" s="5">
        <v>4.74</v>
      </c>
      <c r="G10" s="7">
        <v>6.75</v>
      </c>
      <c r="H10" s="67">
        <f t="shared" ref="H10:H21" si="0">SUMPRODUCT(C10:E10,$C$28:$E$28)</f>
        <v>0.71616766467065862</v>
      </c>
      <c r="I10" s="66">
        <f t="shared" ref="I10:I21" si="1">SUMPRODUCT(F10:G10,$F$28:$G$28)</f>
        <v>0.74604871818502039</v>
      </c>
      <c r="J10" s="80">
        <f>H10-I10</f>
        <v>-2.9881053514361766E-2</v>
      </c>
      <c r="K10" s="80">
        <v>0.96667380071645459</v>
      </c>
      <c r="L10" s="72"/>
      <c r="M10" s="72"/>
      <c r="N10" s="72"/>
      <c r="O10" s="72"/>
      <c r="P10" s="72"/>
    </row>
    <row r="11" spans="1:16" x14ac:dyDescent="0.3">
      <c r="B11" s="17">
        <v>2</v>
      </c>
      <c r="C11" s="8">
        <v>7.18</v>
      </c>
      <c r="D11" s="2">
        <v>9.6999999999999993</v>
      </c>
      <c r="E11" s="2">
        <v>99</v>
      </c>
      <c r="F11" s="8">
        <v>6.38</v>
      </c>
      <c r="G11" s="9">
        <v>7.42</v>
      </c>
      <c r="H11" s="69">
        <f t="shared" si="0"/>
        <v>0.85988023952095782</v>
      </c>
      <c r="I11" s="68">
        <f t="shared" si="1"/>
        <v>0.90844030765285633</v>
      </c>
      <c r="J11" s="81">
        <f t="shared" ref="J11:J21" si="2">H11-I11</f>
        <v>-4.8560068131898504E-2</v>
      </c>
      <c r="K11" s="81">
        <v>1.0000000000000002</v>
      </c>
      <c r="L11" s="72"/>
      <c r="M11" s="72"/>
      <c r="N11" s="72"/>
      <c r="O11" s="72"/>
      <c r="P11" s="72"/>
    </row>
    <row r="12" spans="1:16" x14ac:dyDescent="0.3">
      <c r="B12" s="17">
        <v>3</v>
      </c>
      <c r="C12" s="8">
        <v>4.97</v>
      </c>
      <c r="D12" s="2">
        <v>9.3000000000000007</v>
      </c>
      <c r="E12" s="2">
        <v>98</v>
      </c>
      <c r="F12" s="8">
        <v>5.04</v>
      </c>
      <c r="G12" s="9">
        <v>6.35</v>
      </c>
      <c r="H12" s="69">
        <f t="shared" si="0"/>
        <v>0.5952095808383232</v>
      </c>
      <c r="I12" s="68">
        <f t="shared" si="1"/>
        <v>0.74571602719908414</v>
      </c>
      <c r="J12" s="81">
        <f t="shared" si="2"/>
        <v>-0.15050644636076094</v>
      </c>
      <c r="K12" s="81">
        <v>0.83452820970500596</v>
      </c>
      <c r="L12" s="72"/>
      <c r="M12" s="72"/>
      <c r="N12" s="72"/>
      <c r="O12" s="72"/>
      <c r="P12" s="72"/>
    </row>
    <row r="13" spans="1:16" x14ac:dyDescent="0.3">
      <c r="B13" s="17">
        <v>4</v>
      </c>
      <c r="C13" s="8">
        <v>5.32</v>
      </c>
      <c r="D13" s="2">
        <v>7.7</v>
      </c>
      <c r="E13" s="2">
        <v>87</v>
      </c>
      <c r="F13" s="8">
        <v>3.61</v>
      </c>
      <c r="G13" s="9">
        <v>6.34</v>
      </c>
      <c r="H13" s="69">
        <f t="shared" si="0"/>
        <v>0.63712574850299386</v>
      </c>
      <c r="I13" s="68">
        <f t="shared" si="1"/>
        <v>0.63712574850299375</v>
      </c>
      <c r="J13" s="81">
        <f t="shared" si="2"/>
        <v>0</v>
      </c>
      <c r="K13" s="81">
        <v>1</v>
      </c>
      <c r="L13" s="72"/>
      <c r="M13" s="72"/>
      <c r="N13" s="72"/>
      <c r="O13" s="72"/>
      <c r="P13" s="72"/>
    </row>
    <row r="14" spans="1:16" x14ac:dyDescent="0.3">
      <c r="B14" s="17">
        <v>5</v>
      </c>
      <c r="C14" s="8">
        <v>3.39</v>
      </c>
      <c r="D14" s="2">
        <v>7.8</v>
      </c>
      <c r="E14" s="2">
        <v>94</v>
      </c>
      <c r="F14" s="8">
        <v>3.45</v>
      </c>
      <c r="G14" s="9">
        <v>4.43</v>
      </c>
      <c r="H14" s="69">
        <f t="shared" si="0"/>
        <v>0.40598802395209571</v>
      </c>
      <c r="I14" s="68">
        <f t="shared" si="1"/>
        <v>0.5152472196095681</v>
      </c>
      <c r="J14" s="81">
        <f t="shared" si="2"/>
        <v>-0.10925919565747239</v>
      </c>
      <c r="K14" s="81">
        <v>0.84258851264109058</v>
      </c>
      <c r="L14" s="72"/>
      <c r="M14" s="72"/>
      <c r="N14" s="72"/>
      <c r="O14" s="72"/>
      <c r="P14" s="72"/>
    </row>
    <row r="15" spans="1:16" x14ac:dyDescent="0.3">
      <c r="B15" s="17">
        <v>6</v>
      </c>
      <c r="C15" s="8">
        <v>4.95</v>
      </c>
      <c r="D15" s="2">
        <v>7.9</v>
      </c>
      <c r="E15" s="2">
        <v>88</v>
      </c>
      <c r="F15" s="8">
        <v>5.25</v>
      </c>
      <c r="G15" s="9">
        <v>6.31</v>
      </c>
      <c r="H15" s="69">
        <f t="shared" si="0"/>
        <v>0.59281437125748493</v>
      </c>
      <c r="I15" s="68">
        <f t="shared" si="1"/>
        <v>0.75927910805239285</v>
      </c>
      <c r="J15" s="81">
        <f t="shared" si="2"/>
        <v>-0.16646473679490792</v>
      </c>
      <c r="K15" s="81">
        <v>0.8258796808105604</v>
      </c>
      <c r="L15" s="72"/>
      <c r="M15" s="72"/>
      <c r="N15" s="72"/>
      <c r="O15" s="72"/>
      <c r="P15" s="72"/>
    </row>
    <row r="16" spans="1:16" x14ac:dyDescent="0.3">
      <c r="B16" s="17">
        <v>7</v>
      </c>
      <c r="C16" s="8">
        <v>2.89</v>
      </c>
      <c r="D16" s="2">
        <v>8.6</v>
      </c>
      <c r="E16" s="2">
        <v>90</v>
      </c>
      <c r="F16" s="8">
        <v>2.36</v>
      </c>
      <c r="G16" s="9">
        <v>3.23</v>
      </c>
      <c r="H16" s="69">
        <f t="shared" si="0"/>
        <v>0.34610778443113766</v>
      </c>
      <c r="I16" s="68">
        <f t="shared" si="1"/>
        <v>0.36393394440572835</v>
      </c>
      <c r="J16" s="81">
        <f t="shared" si="2"/>
        <v>-1.7826159974590694E-2</v>
      </c>
      <c r="K16" s="81">
        <v>1.0000000000000013</v>
      </c>
      <c r="L16" s="72"/>
      <c r="M16" s="72"/>
      <c r="N16" s="72"/>
      <c r="O16" s="72"/>
      <c r="P16" s="72"/>
    </row>
    <row r="17" spans="1:16" x14ac:dyDescent="0.3">
      <c r="B17" s="17">
        <v>8</v>
      </c>
      <c r="C17" s="8">
        <v>6.4</v>
      </c>
      <c r="D17" s="2">
        <v>9.1</v>
      </c>
      <c r="E17" s="2">
        <v>100</v>
      </c>
      <c r="F17" s="8">
        <v>7.09</v>
      </c>
      <c r="G17" s="9">
        <v>8.69</v>
      </c>
      <c r="H17" s="69">
        <f t="shared" si="0"/>
        <v>0.7664670658682633</v>
      </c>
      <c r="I17" s="68">
        <f t="shared" si="1"/>
        <v>1.0350740003945238</v>
      </c>
      <c r="J17" s="81">
        <f t="shared" si="2"/>
        <v>-0.2686069345262605</v>
      </c>
      <c r="K17" s="81">
        <v>0.7719901674926174</v>
      </c>
      <c r="L17" s="72"/>
      <c r="M17" s="72"/>
      <c r="N17" s="72"/>
      <c r="O17" s="72"/>
      <c r="P17" s="72"/>
    </row>
    <row r="18" spans="1:16" x14ac:dyDescent="0.3">
      <c r="B18" s="17">
        <v>9</v>
      </c>
      <c r="C18" s="8">
        <v>6.01</v>
      </c>
      <c r="D18" s="2">
        <v>7.3</v>
      </c>
      <c r="E18" s="2">
        <v>89</v>
      </c>
      <c r="F18" s="8">
        <v>6.49</v>
      </c>
      <c r="G18" s="9">
        <v>7.28</v>
      </c>
      <c r="H18" s="69">
        <f t="shared" si="0"/>
        <v>0.71976047904191598</v>
      </c>
      <c r="I18" s="68">
        <f t="shared" si="1"/>
        <v>0.9087015421953315</v>
      </c>
      <c r="J18" s="81">
        <f t="shared" si="2"/>
        <v>-0.18894106315341552</v>
      </c>
      <c r="K18" s="81">
        <v>0.85723254015555972</v>
      </c>
      <c r="L18" s="72"/>
      <c r="M18" s="72"/>
      <c r="N18" s="72"/>
      <c r="O18" s="72"/>
      <c r="P18" s="72"/>
    </row>
    <row r="19" spans="1:16" x14ac:dyDescent="0.3">
      <c r="B19" s="17">
        <v>10</v>
      </c>
      <c r="C19" s="8">
        <v>6.94</v>
      </c>
      <c r="D19" s="2">
        <v>8.8000000000000007</v>
      </c>
      <c r="E19" s="2">
        <v>89</v>
      </c>
      <c r="F19" s="8">
        <v>7.36</v>
      </c>
      <c r="G19" s="9">
        <v>9.07</v>
      </c>
      <c r="H19" s="69">
        <f t="shared" si="0"/>
        <v>0.83113772455089807</v>
      </c>
      <c r="I19" s="68">
        <f t="shared" si="1"/>
        <v>1.0773121358495288</v>
      </c>
      <c r="J19" s="81">
        <f t="shared" si="2"/>
        <v>-0.24617441129863071</v>
      </c>
      <c r="K19" s="81">
        <v>0.79584603872210602</v>
      </c>
      <c r="L19" s="72"/>
      <c r="M19" s="72"/>
      <c r="N19" s="72"/>
      <c r="O19" s="72"/>
      <c r="P19" s="72"/>
    </row>
    <row r="20" spans="1:16" x14ac:dyDescent="0.3">
      <c r="B20" s="17">
        <v>11</v>
      </c>
      <c r="C20" s="8">
        <v>5.86</v>
      </c>
      <c r="D20" s="2">
        <v>8.1999999999999993</v>
      </c>
      <c r="E20" s="2">
        <v>93</v>
      </c>
      <c r="F20" s="8">
        <v>5.46</v>
      </c>
      <c r="G20" s="9">
        <v>6.69</v>
      </c>
      <c r="H20" s="69">
        <f t="shared" si="0"/>
        <v>0.70179640718562863</v>
      </c>
      <c r="I20" s="68">
        <f t="shared" si="1"/>
        <v>0.7969851268567637</v>
      </c>
      <c r="J20" s="81">
        <f t="shared" si="2"/>
        <v>-9.5188719671135069E-2</v>
      </c>
      <c r="K20" s="81">
        <v>0.91883093057874632</v>
      </c>
      <c r="L20" s="72"/>
      <c r="M20" s="72"/>
      <c r="N20" s="72"/>
      <c r="O20" s="72"/>
      <c r="P20" s="72"/>
    </row>
    <row r="21" spans="1:16" x14ac:dyDescent="0.3">
      <c r="B21" s="15">
        <v>12</v>
      </c>
      <c r="C21" s="13">
        <v>8.35</v>
      </c>
      <c r="D21" s="14">
        <v>9.6</v>
      </c>
      <c r="E21" s="14">
        <v>97</v>
      </c>
      <c r="F21" s="13">
        <v>6.58</v>
      </c>
      <c r="G21" s="16">
        <v>8.75</v>
      </c>
      <c r="H21" s="71">
        <f t="shared" si="0"/>
        <v>0.99999999999999978</v>
      </c>
      <c r="I21" s="70">
        <f t="shared" si="1"/>
        <v>1</v>
      </c>
      <c r="J21" s="82">
        <f t="shared" si="2"/>
        <v>0</v>
      </c>
      <c r="K21" s="82">
        <v>0.99999999999999978</v>
      </c>
      <c r="L21" s="72"/>
      <c r="M21" s="72"/>
      <c r="N21" s="72"/>
      <c r="O21" s="72"/>
      <c r="P21" s="72"/>
    </row>
    <row r="22" spans="1:16" x14ac:dyDescent="0.3">
      <c r="H22" s="72"/>
    </row>
    <row r="23" spans="1:16" ht="16.2" thickBot="1" x14ac:dyDescent="0.35">
      <c r="B23" s="5" t="s">
        <v>2</v>
      </c>
      <c r="C23" s="7">
        <v>12</v>
      </c>
      <c r="I23" s="41" t="s">
        <v>63</v>
      </c>
      <c r="K23" s="41" t="s">
        <v>120</v>
      </c>
      <c r="O23" s="41" t="s">
        <v>50</v>
      </c>
    </row>
    <row r="24" spans="1:16" x14ac:dyDescent="0.3">
      <c r="B24" s="10" t="s">
        <v>8</v>
      </c>
      <c r="C24" s="50">
        <f>INDEX(H10:H21,C23,1)</f>
        <v>0.99999999999999978</v>
      </c>
      <c r="I24" s="42" t="s">
        <v>59</v>
      </c>
      <c r="J24" s="43"/>
      <c r="K24" s="42" t="s">
        <v>39</v>
      </c>
      <c r="L24" s="44"/>
      <c r="M24" s="44"/>
      <c r="N24" s="43"/>
      <c r="O24" s="42" t="s">
        <v>45</v>
      </c>
      <c r="P24" s="43"/>
    </row>
    <row r="25" spans="1:16" x14ac:dyDescent="0.3">
      <c r="B25" s="13" t="s">
        <v>9</v>
      </c>
      <c r="C25" s="16">
        <f>INDEX(I10:I21,C23,1)</f>
        <v>1</v>
      </c>
      <c r="I25" s="45" t="s">
        <v>60</v>
      </c>
      <c r="J25" s="46"/>
      <c r="K25" s="45" t="s">
        <v>40</v>
      </c>
      <c r="L25" s="41"/>
      <c r="N25" s="46"/>
      <c r="O25" s="45" t="s">
        <v>46</v>
      </c>
      <c r="P25" s="46"/>
    </row>
    <row r="26" spans="1:16" x14ac:dyDescent="0.3">
      <c r="I26" s="45" t="s">
        <v>61</v>
      </c>
      <c r="J26" s="46"/>
      <c r="K26" s="45" t="s">
        <v>41</v>
      </c>
      <c r="L26" s="41"/>
      <c r="N26" s="46"/>
      <c r="O26" s="45" t="s">
        <v>49</v>
      </c>
      <c r="P26" s="46"/>
    </row>
    <row r="27" spans="1:16" ht="16.2" thickBot="1" x14ac:dyDescent="0.35">
      <c r="B27" s="2"/>
      <c r="C27" s="2" t="str">
        <f>C9</f>
        <v>Profit</v>
      </c>
      <c r="D27" s="2" t="str">
        <f>D9</f>
        <v>Satisfaction</v>
      </c>
      <c r="E27" s="2" t="str">
        <f>E9</f>
        <v>Cleanliness</v>
      </c>
      <c r="F27" s="2" t="str">
        <f>F9</f>
        <v>Labor Hrs</v>
      </c>
      <c r="G27" s="2" t="str">
        <f>G9</f>
        <v>Op. Costs</v>
      </c>
      <c r="I27" s="45"/>
      <c r="J27" s="46"/>
      <c r="K27" s="45" t="s">
        <v>118</v>
      </c>
      <c r="L27" s="41"/>
      <c r="N27" s="46"/>
      <c r="O27" s="47" t="s">
        <v>47</v>
      </c>
      <c r="P27" s="48"/>
    </row>
    <row r="28" spans="1:16" ht="16.2" thickBot="1" x14ac:dyDescent="0.35">
      <c r="B28" s="72" t="s">
        <v>52</v>
      </c>
      <c r="C28" s="76">
        <v>0.11976047904191614</v>
      </c>
      <c r="D28" s="77">
        <v>0</v>
      </c>
      <c r="E28" s="77">
        <v>0</v>
      </c>
      <c r="F28" s="77">
        <v>7.5535277510568377E-2</v>
      </c>
      <c r="G28" s="78">
        <v>5.7483185597766863E-2</v>
      </c>
      <c r="I28" s="51" t="s">
        <v>62</v>
      </c>
      <c r="J28" s="48"/>
      <c r="K28" s="45" t="s">
        <v>42</v>
      </c>
      <c r="L28" s="41"/>
      <c r="N28" s="46"/>
    </row>
    <row r="29" spans="1:16" s="2" customFormat="1" x14ac:dyDescent="0.3">
      <c r="A29" s="3"/>
      <c r="I29" s="41"/>
      <c r="J29" s="46"/>
      <c r="K29" s="45" t="s">
        <v>119</v>
      </c>
      <c r="L29" s="41"/>
      <c r="N29" s="46"/>
    </row>
    <row r="30" spans="1:16" s="2" customFormat="1" x14ac:dyDescent="0.3">
      <c r="A30" s="3"/>
      <c r="K30" s="45" t="s">
        <v>43</v>
      </c>
      <c r="N30" s="46"/>
    </row>
    <row r="31" spans="1:16" s="2" customFormat="1" ht="16.2" thickBot="1" x14ac:dyDescent="0.35">
      <c r="A31" s="3"/>
      <c r="B31" s="3"/>
      <c r="I31" s="41"/>
      <c r="K31" s="47" t="s">
        <v>44</v>
      </c>
      <c r="L31" s="53"/>
      <c r="M31" s="53"/>
      <c r="N31" s="48"/>
    </row>
    <row r="32" spans="1:16" s="2" customFormat="1" x14ac:dyDescent="0.3">
      <c r="A32" s="3"/>
      <c r="B32" s="3"/>
      <c r="I32" s="41"/>
      <c r="K32" s="41"/>
      <c r="L32" s="41"/>
    </row>
    <row r="33" spans="11:17" x14ac:dyDescent="0.3">
      <c r="K33" s="41"/>
    </row>
    <row r="34" spans="11:17" x14ac:dyDescent="0.3">
      <c r="K34" s="41"/>
    </row>
    <row r="36" spans="11:17" x14ac:dyDescent="0.3">
      <c r="Q36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B17B7-635E-48C3-91F8-7B14ECDD1BB1}">
  <dimension ref="A1:H30"/>
  <sheetViews>
    <sheetView showGridLines="0" workbookViewId="0">
      <selection activeCell="B4" sqref="B4"/>
    </sheetView>
  </sheetViews>
  <sheetFormatPr defaultRowHeight="15" x14ac:dyDescent="0.25"/>
  <cols>
    <col min="1" max="1" width="2.1796875" customWidth="1"/>
    <col min="2" max="2" width="6.26953125" bestFit="1" customWidth="1"/>
    <col min="3" max="3" width="17.26953125" bestFit="1" customWidth="1"/>
    <col min="4" max="5" width="12.453125" bestFit="1" customWidth="1"/>
    <col min="6" max="6" width="10.08984375" bestFit="1" customWidth="1"/>
    <col min="7" max="8" width="11.81640625" bestFit="1" customWidth="1"/>
  </cols>
  <sheetData>
    <row r="1" spans="1:8" ht="15.6" x14ac:dyDescent="0.3">
      <c r="A1" s="95" t="s">
        <v>153</v>
      </c>
    </row>
    <row r="2" spans="1:8" ht="15.6" x14ac:dyDescent="0.3">
      <c r="A2" s="95" t="s">
        <v>199</v>
      </c>
    </row>
    <row r="3" spans="1:8" ht="15.6" x14ac:dyDescent="0.3">
      <c r="A3" s="95" t="s">
        <v>200</v>
      </c>
    </row>
    <row r="6" spans="1:8" ht="15.6" thickBot="1" x14ac:dyDescent="0.3">
      <c r="A6" t="s">
        <v>154</v>
      </c>
    </row>
    <row r="7" spans="1:8" ht="15.6" x14ac:dyDescent="0.3">
      <c r="B7" s="98"/>
      <c r="C7" s="98"/>
      <c r="D7" s="98" t="s">
        <v>157</v>
      </c>
      <c r="E7" s="98" t="s">
        <v>159</v>
      </c>
      <c r="F7" s="98" t="s">
        <v>161</v>
      </c>
      <c r="G7" s="98" t="s">
        <v>163</v>
      </c>
      <c r="H7" s="98" t="s">
        <v>163</v>
      </c>
    </row>
    <row r="8" spans="1:8" ht="16.2" thickBot="1" x14ac:dyDescent="0.35">
      <c r="B8" s="99" t="s">
        <v>155</v>
      </c>
      <c r="C8" s="99" t="s">
        <v>156</v>
      </c>
      <c r="D8" s="99" t="s">
        <v>158</v>
      </c>
      <c r="E8" s="99" t="s">
        <v>160</v>
      </c>
      <c r="F8" s="99" t="s">
        <v>162</v>
      </c>
      <c r="G8" s="99" t="s">
        <v>164</v>
      </c>
      <c r="H8" s="99" t="s">
        <v>165</v>
      </c>
    </row>
    <row r="9" spans="1:8" x14ac:dyDescent="0.25">
      <c r="B9" s="96" t="s">
        <v>201</v>
      </c>
      <c r="C9" s="96" t="s">
        <v>172</v>
      </c>
      <c r="D9" s="96">
        <v>0.1549797576460139</v>
      </c>
      <c r="E9" s="96">
        <v>0</v>
      </c>
      <c r="F9" s="96">
        <v>5.98</v>
      </c>
      <c r="G9" s="96">
        <v>1.2126750788620109</v>
      </c>
      <c r="H9" s="96">
        <v>2.7710338190700003</v>
      </c>
    </row>
    <row r="10" spans="1:8" x14ac:dyDescent="0.25">
      <c r="B10" s="96" t="s">
        <v>202</v>
      </c>
      <c r="C10" s="96" t="s">
        <v>174</v>
      </c>
      <c r="D10" s="96">
        <v>0</v>
      </c>
      <c r="E10" s="96">
        <v>-1.078537888898736</v>
      </c>
      <c r="F10" s="96">
        <v>7.6999999999999993</v>
      </c>
      <c r="G10" s="96">
        <v>1.078537888898736</v>
      </c>
      <c r="H10" s="96">
        <v>1E+30</v>
      </c>
    </row>
    <row r="11" spans="1:8" x14ac:dyDescent="0.25">
      <c r="B11" s="96" t="s">
        <v>203</v>
      </c>
      <c r="C11" s="96" t="s">
        <v>204</v>
      </c>
      <c r="D11" s="96">
        <v>4.3363967384012333E-4</v>
      </c>
      <c r="E11" s="96">
        <v>0</v>
      </c>
      <c r="F11" s="96">
        <v>92</v>
      </c>
      <c r="G11" s="96">
        <v>79.444623900821739</v>
      </c>
      <c r="H11" s="96">
        <v>11.441781650661012</v>
      </c>
    </row>
    <row r="12" spans="1:8" x14ac:dyDescent="0.25">
      <c r="B12" s="96" t="s">
        <v>205</v>
      </c>
      <c r="C12" s="96" t="s">
        <v>206</v>
      </c>
      <c r="D12" s="96">
        <v>9.1487131554516793E-2</v>
      </c>
      <c r="E12" s="96">
        <v>0</v>
      </c>
      <c r="F12" s="96">
        <v>0</v>
      </c>
      <c r="G12" s="96">
        <v>0.6891629738764028</v>
      </c>
      <c r="H12" s="96">
        <v>0.28840104798220789</v>
      </c>
    </row>
    <row r="13" spans="1:8" ht="15.6" thickBot="1" x14ac:dyDescent="0.3">
      <c r="B13" s="97" t="s">
        <v>207</v>
      </c>
      <c r="C13" s="97" t="s">
        <v>208</v>
      </c>
      <c r="D13" s="97">
        <v>8.3903851323198581E-2</v>
      </c>
      <c r="E13" s="97">
        <v>0</v>
      </c>
      <c r="F13" s="97">
        <v>0</v>
      </c>
      <c r="G13" s="97">
        <v>0.41069769491137204</v>
      </c>
      <c r="H13" s="97">
        <v>0.98140296912778879</v>
      </c>
    </row>
    <row r="15" spans="1:8" ht="15.6" thickBot="1" x14ac:dyDescent="0.3">
      <c r="A15" t="s">
        <v>166</v>
      </c>
    </row>
    <row r="16" spans="1:8" ht="15.6" x14ac:dyDescent="0.3">
      <c r="B16" s="98"/>
      <c r="C16" s="98"/>
      <c r="D16" s="98" t="s">
        <v>157</v>
      </c>
      <c r="E16" s="98" t="s">
        <v>167</v>
      </c>
      <c r="F16" s="98" t="s">
        <v>169</v>
      </c>
      <c r="G16" s="98" t="s">
        <v>163</v>
      </c>
      <c r="H16" s="98" t="s">
        <v>163</v>
      </c>
    </row>
    <row r="17" spans="2:8" ht="16.2" thickBot="1" x14ac:dyDescent="0.35">
      <c r="B17" s="99" t="s">
        <v>155</v>
      </c>
      <c r="C17" s="99" t="s">
        <v>156</v>
      </c>
      <c r="D17" s="99" t="s">
        <v>158</v>
      </c>
      <c r="E17" s="99" t="s">
        <v>168</v>
      </c>
      <c r="F17" s="99" t="s">
        <v>170</v>
      </c>
      <c r="G17" s="99" t="s">
        <v>164</v>
      </c>
      <c r="H17" s="99" t="s">
        <v>165</v>
      </c>
    </row>
    <row r="18" spans="2:8" x14ac:dyDescent="0.25">
      <c r="B18" s="96" t="s">
        <v>209</v>
      </c>
      <c r="C18" s="96" t="s">
        <v>210</v>
      </c>
      <c r="D18" s="96">
        <v>1</v>
      </c>
      <c r="E18" s="96">
        <v>0.96667380071645459</v>
      </c>
      <c r="F18" s="96">
        <v>1</v>
      </c>
      <c r="G18" s="96">
        <v>1E+30</v>
      </c>
      <c r="H18" s="96">
        <v>1</v>
      </c>
    </row>
    <row r="19" spans="2:8" x14ac:dyDescent="0.25">
      <c r="B19" s="96" t="s">
        <v>211</v>
      </c>
      <c r="C19" s="96" t="s">
        <v>10</v>
      </c>
      <c r="D19" s="96">
        <v>-3.332619928354541E-2</v>
      </c>
      <c r="E19" s="96">
        <v>0</v>
      </c>
      <c r="F19" s="96">
        <v>0</v>
      </c>
      <c r="G19" s="96">
        <v>1E+30</v>
      </c>
      <c r="H19" s="96">
        <v>3.3326199283544813E-2</v>
      </c>
    </row>
    <row r="20" spans="2:8" x14ac:dyDescent="0.25">
      <c r="B20" s="96" t="s">
        <v>212</v>
      </c>
      <c r="C20" s="96" t="s">
        <v>10</v>
      </c>
      <c r="D20" s="96">
        <v>-5.0569488527398621E-2</v>
      </c>
      <c r="E20" s="96">
        <v>0</v>
      </c>
      <c r="F20" s="96">
        <v>0</v>
      </c>
      <c r="G20" s="96">
        <v>1E+30</v>
      </c>
      <c r="H20" s="96">
        <v>5.0569488527398135E-2</v>
      </c>
    </row>
    <row r="21" spans="2:8" x14ac:dyDescent="0.25">
      <c r="B21" s="96" t="s">
        <v>213</v>
      </c>
      <c r="C21" s="96" t="s">
        <v>10</v>
      </c>
      <c r="D21" s="96">
        <v>-0.18113851540005443</v>
      </c>
      <c r="E21" s="96">
        <v>0</v>
      </c>
      <c r="F21" s="96">
        <v>0</v>
      </c>
      <c r="G21" s="96">
        <v>1E+30</v>
      </c>
      <c r="H21" s="96">
        <v>0.18113851540005454</v>
      </c>
    </row>
    <row r="22" spans="2:8" x14ac:dyDescent="0.25">
      <c r="B22" s="96" t="s">
        <v>214</v>
      </c>
      <c r="C22" s="96" t="s">
        <v>10</v>
      </c>
      <c r="D22" s="96">
        <v>0</v>
      </c>
      <c r="E22" s="96">
        <v>0.26379489577093534</v>
      </c>
      <c r="F22" s="96">
        <v>0</v>
      </c>
      <c r="G22" s="96">
        <v>0.1263337532978</v>
      </c>
      <c r="H22" s="96">
        <v>6.8148265601953473E-2</v>
      </c>
    </row>
    <row r="23" spans="2:8" x14ac:dyDescent="0.25">
      <c r="B23" s="96" t="s">
        <v>215</v>
      </c>
      <c r="C23" s="96" t="s">
        <v>10</v>
      </c>
      <c r="D23" s="96">
        <v>-0.12118115746389391</v>
      </c>
      <c r="E23" s="96">
        <v>0</v>
      </c>
      <c r="F23" s="96">
        <v>0</v>
      </c>
      <c r="G23" s="96">
        <v>1E+30</v>
      </c>
      <c r="H23" s="96">
        <v>0.12118115746389346</v>
      </c>
    </row>
    <row r="24" spans="2:8" x14ac:dyDescent="0.25">
      <c r="B24" s="96" t="s">
        <v>216</v>
      </c>
      <c r="C24" s="96" t="s">
        <v>10</v>
      </c>
      <c r="D24" s="96">
        <v>-0.20443065086489653</v>
      </c>
      <c r="E24" s="96">
        <v>0</v>
      </c>
      <c r="F24" s="96">
        <v>0</v>
      </c>
      <c r="G24" s="96">
        <v>1E+30</v>
      </c>
      <c r="H24" s="96">
        <v>0.20443065086489665</v>
      </c>
    </row>
    <row r="25" spans="2:8" x14ac:dyDescent="0.25">
      <c r="B25" s="96" t="s">
        <v>217</v>
      </c>
      <c r="C25" s="96" t="s">
        <v>10</v>
      </c>
      <c r="D25" s="96">
        <v>0</v>
      </c>
      <c r="E25" s="96">
        <v>0.28150119061238504</v>
      </c>
      <c r="F25" s="96">
        <v>0</v>
      </c>
      <c r="G25" s="96">
        <v>8.3216030814621353E-2</v>
      </c>
      <c r="H25" s="96">
        <v>2.3894096377456535E-2</v>
      </c>
    </row>
    <row r="26" spans="2:8" x14ac:dyDescent="0.25">
      <c r="B26" s="96" t="s">
        <v>218</v>
      </c>
      <c r="C26" s="96" t="s">
        <v>10</v>
      </c>
      <c r="D26" s="96">
        <v>-0.34253381440161812</v>
      </c>
      <c r="E26" s="96">
        <v>0</v>
      </c>
      <c r="F26" s="96">
        <v>0</v>
      </c>
      <c r="G26" s="96">
        <v>1E+30</v>
      </c>
      <c r="H26" s="96">
        <v>0.34253381440161834</v>
      </c>
    </row>
    <row r="27" spans="2:8" x14ac:dyDescent="0.25">
      <c r="B27" s="96" t="s">
        <v>219</v>
      </c>
      <c r="C27" s="96" t="s">
        <v>10</v>
      </c>
      <c r="D27" s="96">
        <v>-0.23454924699738511</v>
      </c>
      <c r="E27" s="96">
        <v>0</v>
      </c>
      <c r="F27" s="96">
        <v>0</v>
      </c>
      <c r="G27" s="96">
        <v>1E+30</v>
      </c>
      <c r="H27" s="96">
        <v>0.23454924699738477</v>
      </c>
    </row>
    <row r="28" spans="2:8" x14ac:dyDescent="0.25">
      <c r="B28" s="96" t="s">
        <v>220</v>
      </c>
      <c r="C28" s="96" t="s">
        <v>10</v>
      </c>
      <c r="D28" s="96">
        <v>-0.32019977070754724</v>
      </c>
      <c r="E28" s="96">
        <v>0</v>
      </c>
      <c r="F28" s="96">
        <v>0</v>
      </c>
      <c r="G28" s="96">
        <v>1E+30</v>
      </c>
      <c r="H28" s="96">
        <v>0.32019977070754763</v>
      </c>
    </row>
    <row r="29" spans="2:8" x14ac:dyDescent="0.25">
      <c r="B29" s="96" t="s">
        <v>221</v>
      </c>
      <c r="C29" s="96" t="s">
        <v>10</v>
      </c>
      <c r="D29" s="96">
        <v>-0.11232663416708721</v>
      </c>
      <c r="E29" s="96">
        <v>0</v>
      </c>
      <c r="F29" s="96">
        <v>0</v>
      </c>
      <c r="G29" s="96">
        <v>1E+30</v>
      </c>
      <c r="H29" s="96">
        <v>0.11232663416708752</v>
      </c>
    </row>
    <row r="30" spans="2:8" ht="15.6" thickBot="1" x14ac:dyDescent="0.3">
      <c r="B30" s="97" t="s">
        <v>222</v>
      </c>
      <c r="C30" s="97" t="s">
        <v>10</v>
      </c>
      <c r="D30" s="97">
        <v>0</v>
      </c>
      <c r="E30" s="97">
        <v>0.45066739085375229</v>
      </c>
      <c r="F30" s="97">
        <v>0</v>
      </c>
      <c r="G30" s="97">
        <v>4.5057430464925365E-2</v>
      </c>
      <c r="H30" s="97">
        <v>0.2706962517089101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DEA-Example</vt:lpstr>
      <vt:lpstr>DEA-1-2-x</vt:lpstr>
      <vt:lpstr>DEA-1-2</vt:lpstr>
      <vt:lpstr>DEA-1-2-M</vt:lpstr>
      <vt:lpstr>Sensitivity Report 1</vt:lpstr>
      <vt:lpstr>DEA-1-2-M-C</vt:lpstr>
      <vt:lpstr>DEA-2-3</vt:lpstr>
      <vt:lpstr>DEA-2-3-M1</vt:lpstr>
      <vt:lpstr>Sensitivity Report 2</vt:lpstr>
      <vt:lpstr>DEA-2-3-M1-C</vt:lpstr>
      <vt:lpstr>DEA-2-3-M2</vt:lpstr>
      <vt:lpstr>DEA-Examples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Harper</dc:creator>
  <cp:lastModifiedBy>Michael Harper</cp:lastModifiedBy>
  <dcterms:created xsi:type="dcterms:W3CDTF">2018-03-24T18:22:55Z</dcterms:created>
  <dcterms:modified xsi:type="dcterms:W3CDTF">2019-04-08T06:14:23Z</dcterms:modified>
</cp:coreProperties>
</file>