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_DA-Spring-2019\Topic1-DA-Introduction-2019\DA-2019-MCDM-AHP\"/>
    </mc:Choice>
  </mc:AlternateContent>
  <xr:revisionPtr revIDLastSave="0" documentId="13_ncr:1_{F7BC76F8-30EA-421F-B959-8F519CF9DF0D}" xr6:coauthVersionLast="41" xr6:coauthVersionMax="41" xr10:uidLastSave="{00000000-0000-0000-0000-000000000000}"/>
  <bookViews>
    <workbookView xWindow="-108" yWindow="-108" windowWidth="23256" windowHeight="12576" xr2:uid="{9E58E618-894A-42EE-83E8-5F5983B78A3A}"/>
  </bookViews>
  <sheets>
    <sheet name="AHP-1" sheetId="12" r:id="rId1"/>
    <sheet name="AHP-2" sheetId="15" r:id="rId2"/>
    <sheet name="AHP-3" sheetId="16" r:id="rId3"/>
    <sheet name="AHP-4" sheetId="1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" i="17" l="1"/>
  <c r="V10" i="17"/>
  <c r="V8" i="17"/>
  <c r="U9" i="17"/>
  <c r="U8" i="17"/>
  <c r="T8" i="17"/>
  <c r="Y50" i="16"/>
  <c r="Y49" i="16"/>
  <c r="Y48" i="16"/>
  <c r="X49" i="16"/>
  <c r="X48" i="16"/>
  <c r="W48" i="16"/>
  <c r="Y40" i="16"/>
  <c r="Y39" i="16"/>
  <c r="Y38" i="16"/>
  <c r="X39" i="16"/>
  <c r="X38" i="16"/>
  <c r="W38" i="16"/>
  <c r="Y19" i="16"/>
  <c r="Y30" i="16"/>
  <c r="Y29" i="16"/>
  <c r="Y28" i="16"/>
  <c r="X29" i="16"/>
  <c r="X28" i="16"/>
  <c r="W28" i="16"/>
  <c r="Y20" i="16"/>
  <c r="Y18" i="16"/>
  <c r="X19" i="16"/>
  <c r="X18" i="16"/>
  <c r="W18" i="16"/>
  <c r="Y10" i="16"/>
  <c r="Y9" i="16"/>
  <c r="X9" i="16"/>
  <c r="Y8" i="16"/>
  <c r="X8" i="16"/>
  <c r="W8" i="16"/>
  <c r="BF15" i="17"/>
  <c r="BF16" i="17"/>
  <c r="BF17" i="17"/>
  <c r="BG15" i="17"/>
  <c r="BG16" i="17"/>
  <c r="BG17" i="17"/>
  <c r="BH15" i="17"/>
  <c r="BH16" i="17"/>
  <c r="BH17" i="17"/>
  <c r="BJ13" i="17"/>
  <c r="BJ15" i="17"/>
  <c r="BJ16" i="17"/>
  <c r="BJ17" i="17"/>
  <c r="BK13" i="17"/>
  <c r="BK15" i="17"/>
  <c r="BK16" i="17"/>
  <c r="BK17" i="17"/>
  <c r="BM13" i="17"/>
  <c r="BM15" i="17"/>
  <c r="BM16" i="17"/>
  <c r="BM17" i="17"/>
  <c r="BN13" i="17"/>
  <c r="BN15" i="17"/>
  <c r="BN16" i="17"/>
  <c r="BN17" i="17"/>
  <c r="BO13" i="17"/>
  <c r="BO15" i="17"/>
  <c r="BO16" i="17"/>
  <c r="BO17" i="17"/>
  <c r="BJ12" i="17"/>
  <c r="BK12" i="17"/>
  <c r="BM12" i="17"/>
  <c r="BN12" i="17"/>
  <c r="BO12" i="17"/>
  <c r="BF13" i="17"/>
  <c r="BG13" i="17"/>
  <c r="BH13" i="17"/>
  <c r="BG12" i="17"/>
  <c r="BH12" i="17"/>
  <c r="BF12" i="17"/>
  <c r="BB16" i="17"/>
  <c r="BB17" i="17"/>
  <c r="BC16" i="17"/>
  <c r="BC17" i="17"/>
  <c r="BD16" i="17"/>
  <c r="BD17" i="17"/>
  <c r="BC15" i="17"/>
  <c r="BD15" i="17"/>
  <c r="BB15" i="17"/>
  <c r="BC13" i="17"/>
  <c r="BD13" i="17"/>
  <c r="BB13" i="17"/>
  <c r="H24" i="17"/>
  <c r="I24" i="17"/>
  <c r="H25" i="17"/>
  <c r="I25" i="17"/>
  <c r="H26" i="17"/>
  <c r="I26" i="17"/>
  <c r="H27" i="17"/>
  <c r="I27" i="17"/>
  <c r="H28" i="17"/>
  <c r="I28" i="17"/>
  <c r="H29" i="17"/>
  <c r="I29" i="17"/>
  <c r="H30" i="17"/>
  <c r="I30" i="17"/>
  <c r="H31" i="17"/>
  <c r="I31" i="17"/>
  <c r="H32" i="17"/>
  <c r="I32" i="17"/>
  <c r="H33" i="17"/>
  <c r="I33" i="17"/>
  <c r="H34" i="17"/>
  <c r="I34" i="17"/>
  <c r="G34" i="17"/>
  <c r="G33" i="17"/>
  <c r="G32" i="17"/>
  <c r="G31" i="17"/>
  <c r="G30" i="17"/>
  <c r="G29" i="17"/>
  <c r="G28" i="17"/>
  <c r="G27" i="17"/>
  <c r="G26" i="17"/>
  <c r="G25" i="17"/>
  <c r="G24" i="17"/>
  <c r="AS26" i="17"/>
  <c r="AQ28" i="17" s="1"/>
  <c r="AR26" i="17"/>
  <c r="AQ21" i="17"/>
  <c r="AS19" i="17"/>
  <c r="AR19" i="17"/>
  <c r="AQ20" i="17" s="1"/>
  <c r="AQ22" i="17" s="1"/>
  <c r="AQ23" i="17" s="1"/>
  <c r="AS56" i="17"/>
  <c r="AQ58" i="17" s="1"/>
  <c r="AR56" i="17"/>
  <c r="AQ57" i="17" s="1"/>
  <c r="AS49" i="17"/>
  <c r="AQ51" i="17" s="1"/>
  <c r="AR49" i="17"/>
  <c r="AS42" i="17"/>
  <c r="AQ44" i="17" s="1"/>
  <c r="AR42" i="17"/>
  <c r="AJ56" i="17"/>
  <c r="AJ57" i="17" s="1"/>
  <c r="AI58" i="17" s="1"/>
  <c r="AI56" i="17"/>
  <c r="AH57" i="17" s="1"/>
  <c r="AJ49" i="17"/>
  <c r="AH51" i="17" s="1"/>
  <c r="AI49" i="17"/>
  <c r="AJ42" i="17"/>
  <c r="AI42" i="17"/>
  <c r="AJ33" i="17"/>
  <c r="AH35" i="17" s="1"/>
  <c r="AI33" i="17"/>
  <c r="AH34" i="17" s="1"/>
  <c r="AH28" i="17"/>
  <c r="AJ26" i="17"/>
  <c r="AI26" i="17"/>
  <c r="AH27" i="17" s="1"/>
  <c r="AH21" i="17"/>
  <c r="AH22" i="17" s="1"/>
  <c r="AH23" i="17" s="1"/>
  <c r="AH20" i="17"/>
  <c r="AJ20" i="17"/>
  <c r="AI21" i="17" s="1"/>
  <c r="AJ19" i="17"/>
  <c r="AJ22" i="17" s="1"/>
  <c r="AJ23" i="17" s="1"/>
  <c r="AI19" i="17"/>
  <c r="T35" i="17"/>
  <c r="X35" i="17" s="1"/>
  <c r="O46" i="17"/>
  <c r="U42" i="17" s="1"/>
  <c r="Z42" i="17" s="1"/>
  <c r="O45" i="17"/>
  <c r="U43" i="17"/>
  <c r="Z43" i="17" s="1"/>
  <c r="Y44" i="17" s="1"/>
  <c r="T42" i="17"/>
  <c r="Y42" i="17" s="1"/>
  <c r="X43" i="17" s="1"/>
  <c r="O31" i="17"/>
  <c r="U27" i="17" s="1"/>
  <c r="Z27" i="17" s="1"/>
  <c r="O30" i="17"/>
  <c r="U28" i="17"/>
  <c r="Z28" i="17" s="1"/>
  <c r="Y29" i="17" s="1"/>
  <c r="T27" i="17"/>
  <c r="Y27" i="17" s="1"/>
  <c r="Y21" i="17"/>
  <c r="Z20" i="17"/>
  <c r="U20" i="17"/>
  <c r="T19" i="17"/>
  <c r="Y19" i="17" s="1"/>
  <c r="O23" i="17"/>
  <c r="U19" i="17" s="1"/>
  <c r="Z19" i="17" s="1"/>
  <c r="O22" i="17"/>
  <c r="AB10" i="17"/>
  <c r="AA11" i="17" s="1"/>
  <c r="O13" i="17"/>
  <c r="AB8" i="17" s="1"/>
  <c r="O12" i="17"/>
  <c r="AA8" i="17" s="1"/>
  <c r="O11" i="17"/>
  <c r="Z8" i="17" s="1"/>
  <c r="AB11" i="17"/>
  <c r="Z9" i="17"/>
  <c r="AB9" i="17"/>
  <c r="Z11" i="17" s="1"/>
  <c r="AA9" i="17"/>
  <c r="Z10" i="17" s="1"/>
  <c r="Y8" i="17"/>
  <c r="AE39" i="16"/>
  <c r="AC41" i="16" s="1"/>
  <c r="AC38" i="16"/>
  <c r="AD28" i="16"/>
  <c r="AC28" i="16"/>
  <c r="AD8" i="16"/>
  <c r="AC8" i="16"/>
  <c r="AE51" i="16"/>
  <c r="AC48" i="16"/>
  <c r="AC49" i="16"/>
  <c r="AB48" i="16"/>
  <c r="Q46" i="16"/>
  <c r="F44" i="16"/>
  <c r="AE41" i="16"/>
  <c r="AC39" i="16"/>
  <c r="AB38" i="16"/>
  <c r="E37" i="16"/>
  <c r="Q36" i="16"/>
  <c r="E36" i="16"/>
  <c r="E35" i="16"/>
  <c r="D32" i="16"/>
  <c r="G44" i="16" s="1"/>
  <c r="AE31" i="16"/>
  <c r="D31" i="16"/>
  <c r="D30" i="16"/>
  <c r="E44" i="16" s="1"/>
  <c r="AC29" i="16"/>
  <c r="AB28" i="16"/>
  <c r="G27" i="16"/>
  <c r="F27" i="16"/>
  <c r="E27" i="16"/>
  <c r="Q26" i="16"/>
  <c r="AE21" i="16"/>
  <c r="AC19" i="16"/>
  <c r="AB18" i="16"/>
  <c r="AE18" i="16"/>
  <c r="AB21" i="16" s="1"/>
  <c r="Q16" i="16"/>
  <c r="AE11" i="16"/>
  <c r="AC9" i="16"/>
  <c r="AB8" i="16"/>
  <c r="E46" i="15"/>
  <c r="F46" i="15"/>
  <c r="G46" i="15"/>
  <c r="H46" i="15"/>
  <c r="E47" i="15"/>
  <c r="F47" i="15"/>
  <c r="G47" i="15"/>
  <c r="H47" i="15"/>
  <c r="E48" i="15"/>
  <c r="F48" i="15"/>
  <c r="G48" i="15"/>
  <c r="H48" i="15"/>
  <c r="E45" i="15"/>
  <c r="F45" i="15"/>
  <c r="G45" i="15"/>
  <c r="H45" i="15"/>
  <c r="E31" i="15"/>
  <c r="F31" i="15"/>
  <c r="G31" i="15"/>
  <c r="H31" i="15"/>
  <c r="E32" i="15"/>
  <c r="F32" i="15"/>
  <c r="G32" i="15"/>
  <c r="H32" i="15"/>
  <c r="E33" i="15"/>
  <c r="F33" i="15"/>
  <c r="G33" i="15"/>
  <c r="H33" i="15"/>
  <c r="H30" i="15"/>
  <c r="G30" i="15"/>
  <c r="F30" i="15"/>
  <c r="E30" i="15"/>
  <c r="H19" i="15"/>
  <c r="H18" i="15"/>
  <c r="H17" i="15"/>
  <c r="H16" i="15"/>
  <c r="G19" i="15"/>
  <c r="G18" i="15"/>
  <c r="G17" i="15"/>
  <c r="G16" i="15"/>
  <c r="F19" i="15"/>
  <c r="F18" i="15"/>
  <c r="F17" i="15"/>
  <c r="F16" i="15"/>
  <c r="E19" i="15"/>
  <c r="E18" i="15"/>
  <c r="E17" i="15"/>
  <c r="E16" i="15"/>
  <c r="M53" i="15"/>
  <c r="T48" i="15" s="1"/>
  <c r="Z48" i="15" s="1"/>
  <c r="W51" i="15" s="1"/>
  <c r="M52" i="15"/>
  <c r="S48" i="15" s="1"/>
  <c r="Z51" i="15"/>
  <c r="M51" i="15"/>
  <c r="R48" i="15" s="1"/>
  <c r="X48" i="15" s="1"/>
  <c r="X49" i="15"/>
  <c r="W48" i="15"/>
  <c r="L46" i="15"/>
  <c r="L36" i="15"/>
  <c r="M43" i="15"/>
  <c r="T38" i="15" s="1"/>
  <c r="M42" i="15"/>
  <c r="S38" i="15" s="1"/>
  <c r="Z41" i="15"/>
  <c r="M41" i="15"/>
  <c r="R38" i="15" s="1"/>
  <c r="X38" i="15" s="1"/>
  <c r="X39" i="15"/>
  <c r="W38" i="15"/>
  <c r="M31" i="15"/>
  <c r="R28" i="15" s="1"/>
  <c r="X28" i="15" s="1"/>
  <c r="W29" i="15" s="1"/>
  <c r="M21" i="15"/>
  <c r="R18" i="15" s="1"/>
  <c r="X18" i="15" s="1"/>
  <c r="W19" i="15" s="1"/>
  <c r="M33" i="15"/>
  <c r="T28" i="15" s="1"/>
  <c r="Z28" i="15" s="1"/>
  <c r="M32" i="15"/>
  <c r="S28" i="15" s="1"/>
  <c r="Y28" i="15" s="1"/>
  <c r="Z31" i="15"/>
  <c r="X29" i="15"/>
  <c r="W28" i="15"/>
  <c r="L26" i="15"/>
  <c r="M11" i="15"/>
  <c r="L16" i="15"/>
  <c r="M23" i="15"/>
  <c r="T18" i="15" s="1"/>
  <c r="Z18" i="15" s="1"/>
  <c r="M22" i="15"/>
  <c r="S18" i="15" s="1"/>
  <c r="Z21" i="15"/>
  <c r="X19" i="15"/>
  <c r="W18" i="15"/>
  <c r="X9" i="15"/>
  <c r="Z11" i="15"/>
  <c r="W8" i="15"/>
  <c r="M13" i="15"/>
  <c r="T8" i="15" s="1"/>
  <c r="M12" i="15"/>
  <c r="S8" i="15" s="1"/>
  <c r="E37" i="15"/>
  <c r="E36" i="15"/>
  <c r="E35" i="15"/>
  <c r="D32" i="15"/>
  <c r="G44" i="15" s="1"/>
  <c r="D31" i="15"/>
  <c r="F44" i="15" s="1"/>
  <c r="D30" i="15"/>
  <c r="E44" i="15" s="1"/>
  <c r="G27" i="15"/>
  <c r="F27" i="15"/>
  <c r="E27" i="15"/>
  <c r="T10" i="15" l="1"/>
  <c r="Z10" i="15" s="1"/>
  <c r="Y11" i="15" s="1"/>
  <c r="R8" i="15"/>
  <c r="S9" i="15" s="1"/>
  <c r="Y9" i="15" s="1"/>
  <c r="X10" i="15" s="1"/>
  <c r="AS20" i="17"/>
  <c r="AR21" i="17" s="1"/>
  <c r="AR22" i="17" s="1"/>
  <c r="AR23" i="17" s="1"/>
  <c r="AQ27" i="17"/>
  <c r="AQ29" i="17" s="1"/>
  <c r="AQ30" i="17" s="1"/>
  <c r="AS27" i="17"/>
  <c r="X37" i="17"/>
  <c r="X38" i="17" s="1"/>
  <c r="W36" i="17"/>
  <c r="W37" i="17" s="1"/>
  <c r="W38" i="17" s="1"/>
  <c r="AI22" i="17"/>
  <c r="AI23" i="17" s="1"/>
  <c r="Z22" i="17"/>
  <c r="Z23" i="17" s="1"/>
  <c r="X21" i="17"/>
  <c r="X20" i="17"/>
  <c r="Y22" i="17"/>
  <c r="Y23" i="17" s="1"/>
  <c r="AS57" i="17"/>
  <c r="AR58" i="17" s="1"/>
  <c r="AR59" i="17" s="1"/>
  <c r="AR60" i="17" s="1"/>
  <c r="AQ59" i="17"/>
  <c r="AQ60" i="17" s="1"/>
  <c r="AS43" i="17"/>
  <c r="AS45" i="17" s="1"/>
  <c r="AS46" i="17" s="1"/>
  <c r="AQ43" i="17"/>
  <c r="AQ45" i="17" s="1"/>
  <c r="AQ46" i="17" s="1"/>
  <c r="AQ50" i="17"/>
  <c r="AQ52" i="17" s="1"/>
  <c r="AQ53" i="17" s="1"/>
  <c r="AS50" i="17"/>
  <c r="AI59" i="17"/>
  <c r="AI60" i="17" s="1"/>
  <c r="AJ43" i="17"/>
  <c r="AI44" i="17" s="1"/>
  <c r="AI45" i="17" s="1"/>
  <c r="AI46" i="17" s="1"/>
  <c r="AH43" i="17"/>
  <c r="AH44" i="17"/>
  <c r="AH58" i="17"/>
  <c r="AH59" i="17" s="1"/>
  <c r="AH60" i="17" s="1"/>
  <c r="AH50" i="17"/>
  <c r="AH52" i="17" s="1"/>
  <c r="AH53" i="17" s="1"/>
  <c r="AJ50" i="17"/>
  <c r="AI51" i="17" s="1"/>
  <c r="AI52" i="17" s="1"/>
  <c r="AI53" i="17" s="1"/>
  <c r="AJ59" i="17"/>
  <c r="AJ60" i="17" s="1"/>
  <c r="AH36" i="17"/>
  <c r="AH37" i="17" s="1"/>
  <c r="AJ34" i="17"/>
  <c r="AJ36" i="17" s="1"/>
  <c r="AJ37" i="17" s="1"/>
  <c r="AH29" i="17"/>
  <c r="AH30" i="17" s="1"/>
  <c r="AJ27" i="17"/>
  <c r="AJ29" i="17" s="1"/>
  <c r="AJ30" i="17" s="1"/>
  <c r="Y45" i="17"/>
  <c r="Y46" i="17" s="1"/>
  <c r="X44" i="17"/>
  <c r="X45" i="17" s="1"/>
  <c r="X46" i="17" s="1"/>
  <c r="Z45" i="17"/>
  <c r="Z46" i="17" s="1"/>
  <c r="X28" i="17"/>
  <c r="Y30" i="17"/>
  <c r="Y31" i="17" s="1"/>
  <c r="X29" i="17"/>
  <c r="Z30" i="17"/>
  <c r="Z31" i="17" s="1"/>
  <c r="Y10" i="17"/>
  <c r="AA12" i="17"/>
  <c r="AA13" i="17" s="1"/>
  <c r="AB12" i="17"/>
  <c r="AB13" i="17" s="1"/>
  <c r="Y11" i="17"/>
  <c r="Y9" i="17"/>
  <c r="Z12" i="17"/>
  <c r="Z13" i="17" s="1"/>
  <c r="AE20" i="16"/>
  <c r="AD21" i="16" s="1"/>
  <c r="AE19" i="16"/>
  <c r="AC21" i="16" s="1"/>
  <c r="AE48" i="16"/>
  <c r="AB51" i="16" s="1"/>
  <c r="AE49" i="16"/>
  <c r="AC51" i="16" s="1"/>
  <c r="AE50" i="16"/>
  <c r="AD51" i="16" s="1"/>
  <c r="AD49" i="16"/>
  <c r="AC50" i="16" s="1"/>
  <c r="AE28" i="16"/>
  <c r="AB31" i="16" s="1"/>
  <c r="AE30" i="16"/>
  <c r="AD31" i="16" s="1"/>
  <c r="AC18" i="16"/>
  <c r="AB19" i="16" s="1"/>
  <c r="AD18" i="16"/>
  <c r="AB20" i="16" s="1"/>
  <c r="AD19" i="16"/>
  <c r="AC20" i="16" s="1"/>
  <c r="AB9" i="16"/>
  <c r="AB10" i="16"/>
  <c r="AD38" i="16"/>
  <c r="AD39" i="16"/>
  <c r="AC40" i="16" s="1"/>
  <c r="AC42" i="16" s="1"/>
  <c r="AC43" i="16" s="1"/>
  <c r="AB29" i="16"/>
  <c r="AB30" i="16"/>
  <c r="AB49" i="16"/>
  <c r="AE8" i="16"/>
  <c r="AE10" i="16"/>
  <c r="AD11" i="16" s="1"/>
  <c r="AE9" i="16"/>
  <c r="AC11" i="16" s="1"/>
  <c r="AB39" i="16"/>
  <c r="AD9" i="16"/>
  <c r="AC10" i="16" s="1"/>
  <c r="AE29" i="16"/>
  <c r="AC31" i="16" s="1"/>
  <c r="AE40" i="16"/>
  <c r="AD41" i="16" s="1"/>
  <c r="AD29" i="16"/>
  <c r="AC30" i="16" s="1"/>
  <c r="AE38" i="16"/>
  <c r="AD48" i="16"/>
  <c r="S49" i="15"/>
  <c r="Y49" i="15" s="1"/>
  <c r="X50" i="15" s="1"/>
  <c r="X52" i="15" s="1"/>
  <c r="X53" i="15" s="1"/>
  <c r="Y48" i="15"/>
  <c r="W50" i="15" s="1"/>
  <c r="T49" i="15"/>
  <c r="Z49" i="15" s="1"/>
  <c r="X51" i="15" s="1"/>
  <c r="T50" i="15"/>
  <c r="Z50" i="15" s="1"/>
  <c r="Y51" i="15" s="1"/>
  <c r="W49" i="15"/>
  <c r="S39" i="15"/>
  <c r="Y39" i="15" s="1"/>
  <c r="X40" i="15" s="1"/>
  <c r="W39" i="15"/>
  <c r="Z38" i="15"/>
  <c r="T39" i="15"/>
  <c r="Z39" i="15" s="1"/>
  <c r="X41" i="15" s="1"/>
  <c r="T40" i="15"/>
  <c r="Z40" i="15" s="1"/>
  <c r="Y41" i="15" s="1"/>
  <c r="Y38" i="15"/>
  <c r="W31" i="15"/>
  <c r="W30" i="15"/>
  <c r="S29" i="15"/>
  <c r="Y29" i="15" s="1"/>
  <c r="X30" i="15" s="1"/>
  <c r="T29" i="15"/>
  <c r="Z29" i="15" s="1"/>
  <c r="X31" i="15" s="1"/>
  <c r="T30" i="15"/>
  <c r="Z30" i="15" s="1"/>
  <c r="Y31" i="15" s="1"/>
  <c r="S19" i="15"/>
  <c r="Y19" i="15" s="1"/>
  <c r="X20" i="15" s="1"/>
  <c r="Y18" i="15"/>
  <c r="W20" i="15" s="1"/>
  <c r="W22" i="15" s="1"/>
  <c r="W23" i="15" s="1"/>
  <c r="W21" i="15"/>
  <c r="T19" i="15"/>
  <c r="Z19" i="15" s="1"/>
  <c r="X21" i="15" s="1"/>
  <c r="T20" i="15"/>
  <c r="Z20" i="15" s="1"/>
  <c r="Y21" i="15" s="1"/>
  <c r="Z8" i="15"/>
  <c r="W11" i="15" s="1"/>
  <c r="Y8" i="15"/>
  <c r="W10" i="15" s="1"/>
  <c r="AC9" i="12"/>
  <c r="AB10" i="12" s="1"/>
  <c r="W26" i="12"/>
  <c r="AB26" i="12" s="1"/>
  <c r="AA27" i="12" s="1"/>
  <c r="Z33" i="12"/>
  <c r="Z24" i="12"/>
  <c r="Z15" i="12"/>
  <c r="Z6" i="12"/>
  <c r="E34" i="12"/>
  <c r="E33" i="12"/>
  <c r="E32" i="12"/>
  <c r="G25" i="12"/>
  <c r="D42" i="12" s="1"/>
  <c r="F25" i="12"/>
  <c r="D41" i="12" s="1"/>
  <c r="E25" i="12"/>
  <c r="D40" i="12" s="1"/>
  <c r="D30" i="12"/>
  <c r="H39" i="12" s="1"/>
  <c r="D29" i="12"/>
  <c r="G39" i="12" s="1"/>
  <c r="D28" i="12"/>
  <c r="F39" i="12" s="1"/>
  <c r="AC36" i="12"/>
  <c r="AB37" i="12" s="1"/>
  <c r="AC35" i="12"/>
  <c r="AA37" i="12" s="1"/>
  <c r="AB35" i="12"/>
  <c r="AC27" i="12"/>
  <c r="AB28" i="12" s="1"/>
  <c r="AC26" i="12"/>
  <c r="AA28" i="12" s="1"/>
  <c r="AC18" i="12"/>
  <c r="AB19" i="12" s="1"/>
  <c r="AC17" i="12"/>
  <c r="AA19" i="12" s="1"/>
  <c r="AB17" i="12"/>
  <c r="AA18" i="12" s="1"/>
  <c r="AC8" i="12"/>
  <c r="AA10" i="12" s="1"/>
  <c r="AB8" i="12"/>
  <c r="X8" i="15" l="1"/>
  <c r="W9" i="15" s="1"/>
  <c r="T9" i="15"/>
  <c r="Z9" i="15" s="1"/>
  <c r="X11" i="15" s="1"/>
  <c r="X12" i="15" s="1"/>
  <c r="X13" i="15" s="1"/>
  <c r="AS22" i="17"/>
  <c r="AS23" i="17" s="1"/>
  <c r="AS29" i="17"/>
  <c r="AS30" i="17" s="1"/>
  <c r="AR28" i="17"/>
  <c r="AR29" i="17" s="1"/>
  <c r="AR30" i="17" s="1"/>
  <c r="X22" i="17"/>
  <c r="X23" i="17" s="1"/>
  <c r="AH45" i="17"/>
  <c r="AH46" i="17" s="1"/>
  <c r="AS59" i="17"/>
  <c r="AS60" i="17" s="1"/>
  <c r="Y35" i="17"/>
  <c r="Y36" i="17"/>
  <c r="AR44" i="17"/>
  <c r="AR45" i="17" s="1"/>
  <c r="AR46" i="17" s="1"/>
  <c r="AR51" i="17"/>
  <c r="AR52" i="17" s="1"/>
  <c r="AR53" i="17" s="1"/>
  <c r="AS52" i="17"/>
  <c r="AS53" i="17" s="1"/>
  <c r="AJ45" i="17"/>
  <c r="AJ46" i="17" s="1"/>
  <c r="AJ52" i="17"/>
  <c r="AJ53" i="17" s="1"/>
  <c r="AI35" i="17"/>
  <c r="AI36" i="17" s="1"/>
  <c r="AI37" i="17" s="1"/>
  <c r="AI28" i="17"/>
  <c r="AI29" i="17" s="1"/>
  <c r="AI30" i="17" s="1"/>
  <c r="AA44" i="17"/>
  <c r="AA42" i="17"/>
  <c r="AA43" i="17"/>
  <c r="X30" i="17"/>
  <c r="X31" i="17" s="1"/>
  <c r="Y12" i="17"/>
  <c r="Y13" i="17" s="1"/>
  <c r="AC11" i="17" s="1"/>
  <c r="AC52" i="16"/>
  <c r="AC53" i="16" s="1"/>
  <c r="AC32" i="16"/>
  <c r="AC33" i="16" s="1"/>
  <c r="AB32" i="16"/>
  <c r="AB33" i="16" s="1"/>
  <c r="AE32" i="16"/>
  <c r="AE33" i="16" s="1"/>
  <c r="AE22" i="16"/>
  <c r="AE23" i="16" s="1"/>
  <c r="AB22" i="16"/>
  <c r="AB23" i="16" s="1"/>
  <c r="AD22" i="16"/>
  <c r="AD23" i="16" s="1"/>
  <c r="AE52" i="16"/>
  <c r="AE53" i="16" s="1"/>
  <c r="AC22" i="16"/>
  <c r="AC23" i="16" s="1"/>
  <c r="AC12" i="16"/>
  <c r="AC13" i="16" s="1"/>
  <c r="AB50" i="16"/>
  <c r="AB52" i="16" s="1"/>
  <c r="AB53" i="16" s="1"/>
  <c r="AD52" i="16"/>
  <c r="AD53" i="16" s="1"/>
  <c r="AE12" i="16"/>
  <c r="AE13" i="16" s="1"/>
  <c r="AB11" i="16"/>
  <c r="AB12" i="16" s="1"/>
  <c r="AB13" i="16" s="1"/>
  <c r="AD42" i="16"/>
  <c r="AD43" i="16" s="1"/>
  <c r="AB40" i="16"/>
  <c r="AB42" i="16" s="1"/>
  <c r="AB43" i="16" s="1"/>
  <c r="AF39" i="16" s="1"/>
  <c r="AD12" i="16"/>
  <c r="AD13" i="16" s="1"/>
  <c r="AB41" i="16"/>
  <c r="AE42" i="16"/>
  <c r="AE43" i="16" s="1"/>
  <c r="AD32" i="16"/>
  <c r="AD33" i="16" s="1"/>
  <c r="W52" i="15"/>
  <c r="W53" i="15" s="1"/>
  <c r="Y52" i="15"/>
  <c r="Y53" i="15" s="1"/>
  <c r="Z52" i="15"/>
  <c r="Z53" i="15" s="1"/>
  <c r="X42" i="15"/>
  <c r="X43" i="15" s="1"/>
  <c r="Z42" i="15"/>
  <c r="Z43" i="15" s="1"/>
  <c r="W41" i="15"/>
  <c r="Y42" i="15"/>
  <c r="Y43" i="15" s="1"/>
  <c r="W40" i="15"/>
  <c r="W32" i="15"/>
  <c r="W33" i="15" s="1"/>
  <c r="X32" i="15"/>
  <c r="X33" i="15" s="1"/>
  <c r="Z32" i="15"/>
  <c r="Z33" i="15" s="1"/>
  <c r="Y32" i="15"/>
  <c r="Y33" i="15" s="1"/>
  <c r="Y22" i="15"/>
  <c r="Y23" i="15" s="1"/>
  <c r="Y12" i="15"/>
  <c r="Y13" i="15" s="1"/>
  <c r="Z22" i="15"/>
  <c r="Z23" i="15" s="1"/>
  <c r="X22" i="15"/>
  <c r="X23" i="15" s="1"/>
  <c r="AA18" i="15" s="1"/>
  <c r="W12" i="15"/>
  <c r="W13" i="15" s="1"/>
  <c r="AB11" i="12"/>
  <c r="AB12" i="12" s="1"/>
  <c r="AA9" i="12"/>
  <c r="AA36" i="12"/>
  <c r="AB38" i="12"/>
  <c r="AB39" i="12" s="1"/>
  <c r="AC38" i="12"/>
  <c r="AC39" i="12" s="1"/>
  <c r="AB29" i="12"/>
  <c r="AB30" i="12" s="1"/>
  <c r="AA29" i="12"/>
  <c r="AA30" i="12" s="1"/>
  <c r="AC29" i="12"/>
  <c r="AC30" i="12" s="1"/>
  <c r="AA20" i="12"/>
  <c r="AA21" i="12" s="1"/>
  <c r="AB20" i="12"/>
  <c r="AB21" i="12" s="1"/>
  <c r="AC20" i="12"/>
  <c r="AC21" i="12" s="1"/>
  <c r="AC11" i="12"/>
  <c r="AC12" i="12" s="1"/>
  <c r="Z12" i="15" l="1"/>
  <c r="Z13" i="15" s="1"/>
  <c r="AA11" i="15" s="1"/>
  <c r="AC9" i="17"/>
  <c r="Y37" i="17"/>
  <c r="Z36" i="17" s="1"/>
  <c r="F31" i="17" s="1"/>
  <c r="AC8" i="17"/>
  <c r="AC10" i="17"/>
  <c r="AA21" i="17"/>
  <c r="AA20" i="17"/>
  <c r="AA19" i="17"/>
  <c r="AA45" i="17"/>
  <c r="AB43" i="17" s="1"/>
  <c r="F33" i="17" s="1"/>
  <c r="AA29" i="17"/>
  <c r="AA27" i="17"/>
  <c r="AA28" i="17"/>
  <c r="AA11" i="12"/>
  <c r="AA12" i="12" s="1"/>
  <c r="AD9" i="12" s="1"/>
  <c r="AA38" i="12"/>
  <c r="AA39" i="12" s="1"/>
  <c r="AF28" i="16"/>
  <c r="AF19" i="16"/>
  <c r="AF20" i="16"/>
  <c r="AF21" i="16"/>
  <c r="AF49" i="16"/>
  <c r="AF18" i="16"/>
  <c r="AF11" i="16"/>
  <c r="AF9" i="16"/>
  <c r="AF8" i="16"/>
  <c r="AF10" i="16"/>
  <c r="AF29" i="16"/>
  <c r="AF30" i="16"/>
  <c r="AF40" i="16"/>
  <c r="AF41" i="16"/>
  <c r="AF38" i="16"/>
  <c r="AF51" i="16"/>
  <c r="AF50" i="16"/>
  <c r="AF48" i="16"/>
  <c r="AF31" i="16"/>
  <c r="AA31" i="15"/>
  <c r="AA50" i="15"/>
  <c r="AA51" i="15"/>
  <c r="AA49" i="15"/>
  <c r="AA48" i="15"/>
  <c r="W42" i="15"/>
  <c r="W43" i="15" s="1"/>
  <c r="AA38" i="15" s="1"/>
  <c r="AA39" i="15"/>
  <c r="AA41" i="15"/>
  <c r="AA40" i="15"/>
  <c r="AA29" i="15"/>
  <c r="AA28" i="15"/>
  <c r="AA30" i="15"/>
  <c r="AA20" i="15"/>
  <c r="AA21" i="15"/>
  <c r="AA19" i="15"/>
  <c r="AA10" i="15"/>
  <c r="AD37" i="12"/>
  <c r="AD35" i="12"/>
  <c r="AD36" i="12"/>
  <c r="AD26" i="12"/>
  <c r="AD27" i="12"/>
  <c r="AD28" i="12"/>
  <c r="AD17" i="12"/>
  <c r="AD19" i="12"/>
  <c r="AD18" i="12"/>
  <c r="AD8" i="12"/>
  <c r="AD10" i="12"/>
  <c r="AC12" i="17" l="1"/>
  <c r="AD9" i="17" s="1"/>
  <c r="D29" i="17" s="1"/>
  <c r="AA9" i="15"/>
  <c r="AA8" i="15"/>
  <c r="AA12" i="15" s="1"/>
  <c r="AB9" i="15" s="1"/>
  <c r="Z35" i="17"/>
  <c r="AA22" i="17"/>
  <c r="AB21" i="17" s="1"/>
  <c r="F26" i="17" s="1"/>
  <c r="AB44" i="17"/>
  <c r="F34" i="17" s="1"/>
  <c r="AB42" i="17"/>
  <c r="AA30" i="17"/>
  <c r="AB28" i="17" s="1"/>
  <c r="F28" i="17" s="1"/>
  <c r="AD11" i="17"/>
  <c r="AD10" i="17"/>
  <c r="AF22" i="16"/>
  <c r="AG19" i="16" s="1"/>
  <c r="E31" i="16" s="1"/>
  <c r="AF42" i="16"/>
  <c r="AG39" i="16" s="1"/>
  <c r="AF32" i="16"/>
  <c r="AG28" i="16" s="1"/>
  <c r="AG18" i="16"/>
  <c r="AG21" i="16"/>
  <c r="AG20" i="16"/>
  <c r="AF12" i="16"/>
  <c r="AG9" i="16" s="1"/>
  <c r="AF52" i="16"/>
  <c r="AG49" i="16" s="1"/>
  <c r="AA52" i="15"/>
  <c r="AB50" i="15" s="1"/>
  <c r="Y54" i="15" s="1"/>
  <c r="AA42" i="15"/>
  <c r="AB38" i="15" s="1"/>
  <c r="W44" i="15" s="1"/>
  <c r="AA32" i="15"/>
  <c r="AA22" i="15"/>
  <c r="AB18" i="15" s="1"/>
  <c r="W24" i="15" s="1"/>
  <c r="AD38" i="12"/>
  <c r="AE36" i="12" s="1"/>
  <c r="AD29" i="12"/>
  <c r="AE28" i="12" s="1"/>
  <c r="AD20" i="12"/>
  <c r="AE17" i="12" s="1"/>
  <c r="AD11" i="12"/>
  <c r="AE9" i="12" s="1"/>
  <c r="AD8" i="17" l="1"/>
  <c r="D27" i="17"/>
  <c r="Z14" i="17"/>
  <c r="D28" i="17"/>
  <c r="X14" i="15"/>
  <c r="D17" i="15"/>
  <c r="D31" i="17"/>
  <c r="D30" i="17"/>
  <c r="AB19" i="17"/>
  <c r="D25" i="17"/>
  <c r="D24" i="17"/>
  <c r="D26" i="17"/>
  <c r="F30" i="17"/>
  <c r="Z37" i="17"/>
  <c r="AB20" i="17"/>
  <c r="F25" i="17" s="1"/>
  <c r="AB14" i="17"/>
  <c r="D33" i="17"/>
  <c r="D32" i="17"/>
  <c r="D34" i="17"/>
  <c r="AB45" i="17"/>
  <c r="F32" i="17"/>
  <c r="AB29" i="17"/>
  <c r="F29" i="17" s="1"/>
  <c r="AB27" i="17"/>
  <c r="F27" i="17" s="1"/>
  <c r="Y14" i="17"/>
  <c r="AA14" i="17"/>
  <c r="AC24" i="16"/>
  <c r="F16" i="16"/>
  <c r="F45" i="16" s="1"/>
  <c r="AG50" i="16"/>
  <c r="AD54" i="16" s="1"/>
  <c r="AG51" i="16"/>
  <c r="AE54" i="16" s="1"/>
  <c r="AG48" i="16"/>
  <c r="H30" i="16" s="1"/>
  <c r="AG30" i="16"/>
  <c r="G17" i="16" s="1"/>
  <c r="G46" i="16" s="1"/>
  <c r="AG31" i="16"/>
  <c r="AE34" i="16" s="1"/>
  <c r="AG29" i="16"/>
  <c r="F31" i="16" s="1"/>
  <c r="D17" i="16"/>
  <c r="AC14" i="16"/>
  <c r="AG40" i="16"/>
  <c r="AG11" i="16"/>
  <c r="AG8" i="16"/>
  <c r="F18" i="16"/>
  <c r="F47" i="16" s="1"/>
  <c r="AC44" i="16"/>
  <c r="G31" i="16"/>
  <c r="AG10" i="16"/>
  <c r="AG38" i="16"/>
  <c r="G16" i="16"/>
  <c r="G45" i="16" s="1"/>
  <c r="E32" i="16"/>
  <c r="AD24" i="16"/>
  <c r="H16" i="16"/>
  <c r="H45" i="16" s="1"/>
  <c r="AE24" i="16"/>
  <c r="E33" i="16"/>
  <c r="E16" i="16"/>
  <c r="E45" i="16" s="1"/>
  <c r="E30" i="16"/>
  <c r="AB24" i="16"/>
  <c r="AB54" i="16"/>
  <c r="AG41" i="16"/>
  <c r="F19" i="16"/>
  <c r="F48" i="16" s="1"/>
  <c r="AC54" i="16"/>
  <c r="H31" i="16"/>
  <c r="F30" i="16"/>
  <c r="E17" i="16"/>
  <c r="E46" i="16" s="1"/>
  <c r="AB34" i="16"/>
  <c r="AB10" i="15"/>
  <c r="AB49" i="15"/>
  <c r="X54" i="15" s="1"/>
  <c r="AB51" i="15"/>
  <c r="Z54" i="15" s="1"/>
  <c r="AB48" i="15"/>
  <c r="W54" i="15" s="1"/>
  <c r="AD50" i="15"/>
  <c r="AD48" i="15"/>
  <c r="AD51" i="15"/>
  <c r="AD49" i="15"/>
  <c r="AB39" i="15"/>
  <c r="X44" i="15" s="1"/>
  <c r="AB41" i="15"/>
  <c r="Z44" i="15" s="1"/>
  <c r="AB40" i="15"/>
  <c r="Y44" i="15" s="1"/>
  <c r="AB29" i="15"/>
  <c r="X34" i="15" s="1"/>
  <c r="AB31" i="15"/>
  <c r="Z34" i="15" s="1"/>
  <c r="AB28" i="15"/>
  <c r="W34" i="15" s="1"/>
  <c r="AB30" i="15"/>
  <c r="Y34" i="15" s="1"/>
  <c r="AB11" i="15"/>
  <c r="AB8" i="15"/>
  <c r="AB20" i="15"/>
  <c r="Y24" i="15" s="1"/>
  <c r="AB21" i="15"/>
  <c r="Z24" i="15" s="1"/>
  <c r="AB19" i="15"/>
  <c r="X24" i="15" s="1"/>
  <c r="AE8" i="12"/>
  <c r="D16" i="12"/>
  <c r="F26" i="12"/>
  <c r="E41" i="12" s="1"/>
  <c r="E15" i="12"/>
  <c r="E28" i="12"/>
  <c r="F40" i="12" s="1"/>
  <c r="F30" i="12"/>
  <c r="H41" i="12" s="1"/>
  <c r="G16" i="12"/>
  <c r="G29" i="12"/>
  <c r="G42" i="12" s="1"/>
  <c r="F17" i="12"/>
  <c r="AE37" i="12"/>
  <c r="AE35" i="12"/>
  <c r="AE26" i="12"/>
  <c r="AE27" i="12"/>
  <c r="AE19" i="12"/>
  <c r="AE18" i="12"/>
  <c r="AE10" i="12"/>
  <c r="BC10" i="17" l="1"/>
  <c r="I35" i="17"/>
  <c r="BI22" i="17" s="1"/>
  <c r="H35" i="17"/>
  <c r="BI21" i="17" s="1"/>
  <c r="G35" i="17"/>
  <c r="BI20" i="17" s="1"/>
  <c r="Z14" i="15"/>
  <c r="D19" i="15"/>
  <c r="F28" i="15"/>
  <c r="D46" i="15"/>
  <c r="W14" i="15"/>
  <c r="AD9" i="15" s="1"/>
  <c r="D16" i="15"/>
  <c r="Y14" i="15"/>
  <c r="AD11" i="15" s="1"/>
  <c r="D18" i="15"/>
  <c r="F24" i="17"/>
  <c r="AB22" i="17"/>
  <c r="AB30" i="17"/>
  <c r="AF11" i="17"/>
  <c r="AF9" i="17"/>
  <c r="AF10" i="17"/>
  <c r="AF8" i="17"/>
  <c r="AG17" i="12"/>
  <c r="E26" i="12"/>
  <c r="E40" i="12" s="1"/>
  <c r="AG8" i="12"/>
  <c r="AG10" i="12"/>
  <c r="AG9" i="12"/>
  <c r="AG35" i="12"/>
  <c r="AG38" i="12" s="1"/>
  <c r="AG40" i="12" s="1"/>
  <c r="AG37" i="12"/>
  <c r="AG36" i="12"/>
  <c r="AG19" i="12"/>
  <c r="AG18" i="12"/>
  <c r="AG20" i="12" s="1"/>
  <c r="AG22" i="12" s="1"/>
  <c r="AG26" i="12"/>
  <c r="AG27" i="12"/>
  <c r="AG28" i="12"/>
  <c r="E19" i="16"/>
  <c r="E48" i="16" s="1"/>
  <c r="H19" i="16"/>
  <c r="H48" i="16" s="1"/>
  <c r="H32" i="16"/>
  <c r="G19" i="16"/>
  <c r="G48" i="16" s="1"/>
  <c r="F33" i="16"/>
  <c r="H17" i="16"/>
  <c r="H46" i="16" s="1"/>
  <c r="AC34" i="16"/>
  <c r="F17" i="16"/>
  <c r="F46" i="16" s="1"/>
  <c r="H33" i="16"/>
  <c r="AD34" i="16"/>
  <c r="AI30" i="16" s="1"/>
  <c r="F32" i="16"/>
  <c r="AB44" i="16"/>
  <c r="G30" i="16"/>
  <c r="E18" i="16"/>
  <c r="E47" i="16" s="1"/>
  <c r="AI20" i="16"/>
  <c r="AI18" i="16"/>
  <c r="AI19" i="16"/>
  <c r="AI21" i="16"/>
  <c r="D18" i="16"/>
  <c r="AD14" i="16"/>
  <c r="G33" i="16"/>
  <c r="H18" i="16"/>
  <c r="H47" i="16" s="1"/>
  <c r="AE44" i="16"/>
  <c r="D19" i="16"/>
  <c r="AE14" i="16"/>
  <c r="AB14" i="16"/>
  <c r="D16" i="16"/>
  <c r="E28" i="16" s="1"/>
  <c r="G32" i="16"/>
  <c r="G18" i="16"/>
  <c r="G47" i="16" s="1"/>
  <c r="AD44" i="16"/>
  <c r="AI50" i="16"/>
  <c r="AI48" i="16"/>
  <c r="AI51" i="16"/>
  <c r="AI49" i="16"/>
  <c r="D46" i="16"/>
  <c r="F28" i="16"/>
  <c r="AD40" i="15"/>
  <c r="AD52" i="15"/>
  <c r="AD54" i="15" s="1"/>
  <c r="AD38" i="15"/>
  <c r="AD41" i="15"/>
  <c r="AD39" i="15"/>
  <c r="AD18" i="15"/>
  <c r="AD30" i="15"/>
  <c r="AD28" i="15"/>
  <c r="AD29" i="15"/>
  <c r="AD31" i="15"/>
  <c r="AD21" i="15"/>
  <c r="AD19" i="15"/>
  <c r="AD20" i="15"/>
  <c r="D15" i="12"/>
  <c r="G15" i="12"/>
  <c r="E30" i="12"/>
  <c r="H40" i="12" s="1"/>
  <c r="E16" i="12"/>
  <c r="F28" i="12"/>
  <c r="F41" i="12" s="1"/>
  <c r="E17" i="12"/>
  <c r="G28" i="12"/>
  <c r="F42" i="12" s="1"/>
  <c r="F29" i="12"/>
  <c r="G41" i="12" s="1"/>
  <c r="F16" i="12"/>
  <c r="G30" i="12"/>
  <c r="H42" i="12" s="1"/>
  <c r="G17" i="12"/>
  <c r="F15" i="12"/>
  <c r="E29" i="12"/>
  <c r="G40" i="12" s="1"/>
  <c r="D17" i="12"/>
  <c r="G26" i="12"/>
  <c r="AD8" i="15" l="1"/>
  <c r="AD12" i="15" s="1"/>
  <c r="AD14" i="15" s="1"/>
  <c r="AD10" i="15"/>
  <c r="G28" i="15"/>
  <c r="D47" i="15"/>
  <c r="E28" i="15"/>
  <c r="H20" i="15"/>
  <c r="H49" i="15" s="1"/>
  <c r="G20" i="15"/>
  <c r="G49" i="15" s="1"/>
  <c r="D45" i="15"/>
  <c r="F20" i="15"/>
  <c r="F49" i="15" s="1"/>
  <c r="E20" i="15"/>
  <c r="E49" i="15" s="1"/>
  <c r="H28" i="15"/>
  <c r="D48" i="15"/>
  <c r="AF12" i="17"/>
  <c r="AF14" i="17" s="1"/>
  <c r="F34" i="12"/>
  <c r="E42" i="12"/>
  <c r="H43" i="12" s="1"/>
  <c r="AG29" i="12"/>
  <c r="AG31" i="12" s="1"/>
  <c r="AG11" i="12"/>
  <c r="AG13" i="12" s="1"/>
  <c r="F43" i="12"/>
  <c r="G43" i="12"/>
  <c r="AI28" i="16"/>
  <c r="AI31" i="16"/>
  <c r="AI29" i="16"/>
  <c r="D47" i="16"/>
  <c r="G28" i="16"/>
  <c r="AI22" i="16"/>
  <c r="AI24" i="16" s="1"/>
  <c r="H20" i="16"/>
  <c r="H49" i="16" s="1"/>
  <c r="F20" i="16"/>
  <c r="F49" i="16" s="1"/>
  <c r="G20" i="16"/>
  <c r="G49" i="16" s="1"/>
  <c r="D45" i="16"/>
  <c r="E20" i="16"/>
  <c r="E49" i="16" s="1"/>
  <c r="AI10" i="16"/>
  <c r="AI8" i="16"/>
  <c r="AI9" i="16"/>
  <c r="AI11" i="16"/>
  <c r="AI52" i="16"/>
  <c r="AI54" i="16" s="1"/>
  <c r="H28" i="16"/>
  <c r="D48" i="16"/>
  <c r="AI40" i="16"/>
  <c r="AI39" i="16"/>
  <c r="AI38" i="16"/>
  <c r="AI41" i="16"/>
  <c r="AD42" i="15"/>
  <c r="AD44" i="15" s="1"/>
  <c r="AD32" i="15"/>
  <c r="AD34" i="15" s="1"/>
  <c r="AD22" i="15"/>
  <c r="AD24" i="15" s="1"/>
  <c r="F33" i="12"/>
  <c r="F32" i="12"/>
  <c r="F18" i="12"/>
  <c r="E18" i="12"/>
  <c r="G18" i="12"/>
  <c r="F38" i="15" l="1"/>
  <c r="F37" i="15"/>
  <c r="F36" i="15"/>
  <c r="F35" i="15"/>
  <c r="AI32" i="16"/>
  <c r="AI34" i="16" s="1"/>
  <c r="AI42" i="16"/>
  <c r="AI44" i="16" s="1"/>
  <c r="AI12" i="16"/>
  <c r="AI14" i="16" s="1"/>
  <c r="F35" i="16"/>
  <c r="F38" i="16"/>
  <c r="F37" i="16"/>
  <c r="F36" i="16"/>
</calcChain>
</file>

<file path=xl/sharedStrings.xml><?xml version="1.0" encoding="utf-8"?>
<sst xmlns="http://schemas.openxmlformats.org/spreadsheetml/2006/main" count="1242" uniqueCount="107">
  <si>
    <t>X</t>
  </si>
  <si>
    <t>Y</t>
  </si>
  <si>
    <t>Z</t>
  </si>
  <si>
    <t>Sum</t>
  </si>
  <si>
    <t>SumProduct</t>
  </si>
  <si>
    <t>1/Sum</t>
  </si>
  <si>
    <t>Normalized</t>
  </si>
  <si>
    <t>Table</t>
  </si>
  <si>
    <t>Scores</t>
  </si>
  <si>
    <t>Weights</t>
  </si>
  <si>
    <t>Criteria</t>
  </si>
  <si>
    <t>SiteA</t>
  </si>
  <si>
    <t>SiteB</t>
  </si>
  <si>
    <t>SiteC</t>
  </si>
  <si>
    <t>A</t>
  </si>
  <si>
    <t>B</t>
  </si>
  <si>
    <t>C</t>
  </si>
  <si>
    <t>Hierarchy</t>
  </si>
  <si>
    <t>Criteria:</t>
  </si>
  <si>
    <t>C1:Technical approach</t>
  </si>
  <si>
    <t>C2:Management approach</t>
  </si>
  <si>
    <t>C3:Past performance</t>
  </si>
  <si>
    <t>C4:Price</t>
  </si>
  <si>
    <t>Objective:</t>
  </si>
  <si>
    <t>C2</t>
  </si>
  <si>
    <t>C3</t>
  </si>
  <si>
    <t>C4</t>
  </si>
  <si>
    <t>C1</t>
  </si>
  <si>
    <t>A2</t>
  </si>
  <si>
    <t>A3</t>
  </si>
  <si>
    <t>A1</t>
  </si>
  <si>
    <t>Inconsistent</t>
  </si>
  <si>
    <t>Inconsistent Judgments</t>
  </si>
  <si>
    <t>C1.2</t>
  </si>
  <si>
    <t>C1.3</t>
  </si>
  <si>
    <t>C2.2</t>
  </si>
  <si>
    <t>C2.3</t>
  </si>
  <si>
    <t>C3.2</t>
  </si>
  <si>
    <t>C4.2</t>
  </si>
  <si>
    <t>C4.3</t>
  </si>
  <si>
    <t>C1.1</t>
  </si>
  <si>
    <t>Consistent Judgments</t>
  </si>
  <si>
    <t>C2.1</t>
  </si>
  <si>
    <t>C3.1</t>
  </si>
  <si>
    <t>C4.1</t>
  </si>
  <si>
    <t>A1:Proposal#1</t>
  </si>
  <si>
    <t>A2:Proposal#2</t>
  </si>
  <si>
    <t>A3:Proposal#3</t>
  </si>
  <si>
    <t>Proposal Selection</t>
  </si>
  <si>
    <t>Consistent</t>
  </si>
  <si>
    <t>Calculations</t>
  </si>
  <si>
    <t>Primary</t>
  </si>
  <si>
    <t>Secondary</t>
  </si>
  <si>
    <t>AHP-Pair-wise Scoring</t>
  </si>
  <si>
    <t>A=</t>
  </si>
  <si>
    <t>B=</t>
  </si>
  <si>
    <t>X:Financial</t>
  </si>
  <si>
    <t>Y:Environmental</t>
  </si>
  <si>
    <t>Z:Political</t>
  </si>
  <si>
    <t>X=</t>
  </si>
  <si>
    <t>Y=</t>
  </si>
  <si>
    <t>Raw</t>
  </si>
  <si>
    <t>Judgments for Criteria Weights:</t>
  </si>
  <si>
    <t>Site B</t>
  </si>
  <si>
    <t>Site C</t>
  </si>
  <si>
    <t>Site A</t>
  </si>
  <si>
    <t>Scores:</t>
  </si>
  <si>
    <t>Sites:</t>
  </si>
  <si>
    <t>Site Selection</t>
  </si>
  <si>
    <t>Criteria Weights:</t>
  </si>
  <si>
    <t>Criterion X Judgments:</t>
  </si>
  <si>
    <t>Criterion Y Judgments</t>
  </si>
  <si>
    <t>Criterion Z Judgments</t>
  </si>
  <si>
    <t>Consistency</t>
  </si>
  <si>
    <t>Measure</t>
  </si>
  <si>
    <t>n=</t>
  </si>
  <si>
    <t>Average=</t>
  </si>
  <si>
    <t>Ratio=</t>
  </si>
  <si>
    <t>Index</t>
  </si>
  <si>
    <t>n</t>
  </si>
  <si>
    <t>Judgments for Location Scores based on Criterion X:Financial.</t>
  </si>
  <si>
    <t>Judgments for Location Scores based on Criterion Y:Environmental</t>
  </si>
  <si>
    <t>Judgments for Location Scores based on Criterion Z:Political</t>
  </si>
  <si>
    <t>|</t>
  </si>
  <si>
    <t>Matrix:</t>
  </si>
  <si>
    <t>C21</t>
  </si>
  <si>
    <t>1/sum</t>
  </si>
  <si>
    <t>OR</t>
  </si>
  <si>
    <t>A4</t>
  </si>
  <si>
    <t>A4:Proposal#4</t>
  </si>
  <si>
    <t>AND</t>
  </si>
  <si>
    <t xml:space="preserve">     C4.3:Competitive</t>
  </si>
  <si>
    <t xml:space="preserve">     C1.1:Design</t>
  </si>
  <si>
    <t xml:space="preserve">     C1.2:Implementation</t>
  </si>
  <si>
    <t xml:space="preserve">     C1.3:Change Management</t>
  </si>
  <si>
    <t xml:space="preserve">     C2.1:Personnel</t>
  </si>
  <si>
    <t xml:space="preserve">     C2.2:Responsiveness</t>
  </si>
  <si>
    <t xml:space="preserve">     C2.3:Effectiveness</t>
  </si>
  <si>
    <t xml:space="preserve">     C3.1:Technical</t>
  </si>
  <si>
    <t xml:space="preserve">     C3.2:Management</t>
  </si>
  <si>
    <t xml:space="preserve">     C4.1:Amount</t>
  </si>
  <si>
    <t xml:space="preserve">     C4.2:Fixed Price</t>
  </si>
  <si>
    <t>Secondary Weights</t>
  </si>
  <si>
    <t>Score</t>
  </si>
  <si>
    <t>AHP-Pair-wise Scoring.  Proposal Selection-1</t>
  </si>
  <si>
    <t>AHP-Pair-wise Scoring.  Proposal Selection-2</t>
  </si>
  <si>
    <t>AHP-Pair-wise Scoring.  Proposal Selection-3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</si>
</sst>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0"/>
      <color theme="1"/>
      <name val="Times New Roman"/>
      <family val="1"/>
    </font>
    <font>
      <u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6" fillId="0" borderId="28" xfId="0" applyFont="1" applyBorder="1"/>
    <xf numFmtId="0" fontId="1" fillId="0" borderId="26" xfId="0" applyFont="1" applyBorder="1" applyAlignment="1">
      <alignment horizontal="right"/>
    </xf>
    <xf numFmtId="0" fontId="6" fillId="0" borderId="3" xfId="0" applyFont="1" applyBorder="1"/>
    <xf numFmtId="0" fontId="1" fillId="0" borderId="2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4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D01BB-756F-40AF-9D00-BF6751596234}">
  <dimension ref="A1:AK44"/>
  <sheetViews>
    <sheetView tabSelected="1" zoomScale="70" zoomScaleNormal="70" workbookViewId="0">
      <selection activeCell="AF43" sqref="AF43"/>
    </sheetView>
  </sheetViews>
  <sheetFormatPr defaultRowHeight="13.2" x14ac:dyDescent="0.25"/>
  <cols>
    <col min="1" max="2" width="2.6328125" style="1" customWidth="1"/>
    <col min="3" max="3" width="11.6328125" style="1" customWidth="1"/>
    <col min="4" max="9" width="9.6328125" style="1" customWidth="1"/>
    <col min="10" max="12" width="2.6328125" style="1" customWidth="1"/>
    <col min="13" max="42" width="9.6328125" style="1" customWidth="1"/>
    <col min="43" max="16384" width="8.7265625" style="1"/>
  </cols>
  <sheetData>
    <row r="1" spans="1:37" x14ac:dyDescent="0.25">
      <c r="A1" s="2" t="s">
        <v>53</v>
      </c>
    </row>
    <row r="2" spans="1:37" x14ac:dyDescent="0.25">
      <c r="A2" s="2"/>
    </row>
    <row r="3" spans="1:37" ht="13.8" thickBot="1" x14ac:dyDescent="0.3"/>
    <row r="4" spans="1:37" ht="13.8" thickBot="1" x14ac:dyDescent="0.3">
      <c r="B4" s="19"/>
      <c r="C4" s="20"/>
      <c r="D4" s="20"/>
      <c r="E4" s="20"/>
      <c r="F4" s="20"/>
      <c r="G4" s="20"/>
      <c r="H4" s="21"/>
    </row>
    <row r="5" spans="1:37" x14ac:dyDescent="0.25">
      <c r="B5" s="22"/>
      <c r="C5" s="1" t="s">
        <v>10</v>
      </c>
      <c r="D5" s="1" t="s">
        <v>9</v>
      </c>
      <c r="E5" s="1" t="s">
        <v>11</v>
      </c>
      <c r="F5" s="1" t="s">
        <v>12</v>
      </c>
      <c r="G5" s="1" t="s">
        <v>13</v>
      </c>
      <c r="H5" s="23"/>
      <c r="M5" s="19"/>
      <c r="N5" s="20"/>
      <c r="O5" s="20"/>
      <c r="P5" s="20"/>
      <c r="Q5" s="20"/>
      <c r="R5" s="20"/>
      <c r="S5" s="20"/>
      <c r="T5" s="20"/>
      <c r="U5" s="19"/>
      <c r="V5" s="20"/>
      <c r="W5" s="20"/>
      <c r="X5" s="21"/>
      <c r="Y5" s="20"/>
      <c r="Z5" s="20"/>
      <c r="AA5" s="20"/>
      <c r="AB5" s="20"/>
      <c r="AC5" s="20"/>
      <c r="AD5" s="28" t="s">
        <v>61</v>
      </c>
      <c r="AE5" s="21"/>
      <c r="AF5" s="19"/>
      <c r="AG5" s="20"/>
      <c r="AH5" s="21"/>
      <c r="AJ5" s="17" t="s">
        <v>79</v>
      </c>
      <c r="AK5" s="17" t="s">
        <v>78</v>
      </c>
    </row>
    <row r="6" spans="1:37" x14ac:dyDescent="0.25">
      <c r="B6" s="22"/>
      <c r="C6" s="3" t="s">
        <v>56</v>
      </c>
      <c r="D6" s="3"/>
      <c r="E6" s="6"/>
      <c r="F6" s="7"/>
      <c r="G6" s="8"/>
      <c r="H6" s="23"/>
      <c r="M6" s="29" t="s">
        <v>62</v>
      </c>
      <c r="U6" s="38" t="s">
        <v>69</v>
      </c>
      <c r="X6" s="23" t="s">
        <v>31</v>
      </c>
      <c r="Z6" s="27" t="str">
        <f>U6</f>
        <v>Criteria Weights:</v>
      </c>
      <c r="AD6" s="5" t="s">
        <v>8</v>
      </c>
      <c r="AE6" s="30" t="s">
        <v>6</v>
      </c>
      <c r="AF6" s="46"/>
      <c r="AG6" s="3" t="s">
        <v>73</v>
      </c>
      <c r="AH6" s="23"/>
      <c r="AJ6" s="17">
        <v>2</v>
      </c>
      <c r="AK6" s="17">
        <v>0</v>
      </c>
    </row>
    <row r="7" spans="1:37" x14ac:dyDescent="0.25">
      <c r="B7" s="22"/>
      <c r="C7" s="4" t="s">
        <v>57</v>
      </c>
      <c r="D7" s="4"/>
      <c r="E7" s="9"/>
      <c r="G7" s="10"/>
      <c r="H7" s="23"/>
      <c r="M7" s="31"/>
      <c r="N7" s="6" t="s">
        <v>56</v>
      </c>
      <c r="O7" s="7"/>
      <c r="P7" s="7"/>
      <c r="Q7" s="7"/>
      <c r="R7" s="7"/>
      <c r="S7" s="8"/>
      <c r="U7" s="22"/>
      <c r="V7" s="14" t="s">
        <v>0</v>
      </c>
      <c r="W7" s="15" t="s">
        <v>1</v>
      </c>
      <c r="X7" s="39" t="s">
        <v>2</v>
      </c>
      <c r="Z7" s="6"/>
      <c r="AA7" s="14" t="s">
        <v>0</v>
      </c>
      <c r="AB7" s="15" t="s">
        <v>1</v>
      </c>
      <c r="AC7" s="16" t="s">
        <v>2</v>
      </c>
      <c r="AD7" s="17" t="s">
        <v>4</v>
      </c>
      <c r="AE7" s="32" t="s">
        <v>8</v>
      </c>
      <c r="AF7" s="46"/>
      <c r="AG7" s="4" t="s">
        <v>74</v>
      </c>
      <c r="AH7" s="23"/>
      <c r="AJ7" s="17">
        <v>3</v>
      </c>
      <c r="AK7" s="17">
        <v>0.57999999999999996</v>
      </c>
    </row>
    <row r="8" spans="1:37" x14ac:dyDescent="0.25">
      <c r="B8" s="22"/>
      <c r="C8" s="5" t="s">
        <v>58</v>
      </c>
      <c r="D8" s="5"/>
      <c r="E8" s="11"/>
      <c r="F8" s="12"/>
      <c r="G8" s="13"/>
      <c r="H8" s="23"/>
      <c r="M8" s="22"/>
      <c r="N8" s="9"/>
      <c r="P8" s="54" t="s">
        <v>57</v>
      </c>
      <c r="Q8" s="7"/>
      <c r="R8" s="7"/>
      <c r="S8" s="8"/>
      <c r="U8" s="40" t="s">
        <v>0</v>
      </c>
      <c r="V8" s="17">
        <v>1</v>
      </c>
      <c r="W8" s="7">
        <v>2</v>
      </c>
      <c r="X8" s="41">
        <v>3</v>
      </c>
      <c r="Z8" s="3" t="s">
        <v>0</v>
      </c>
      <c r="AA8" s="17">
        <v>1</v>
      </c>
      <c r="AB8" s="7">
        <f>W8</f>
        <v>2</v>
      </c>
      <c r="AC8" s="8">
        <f>X8</f>
        <v>3</v>
      </c>
      <c r="AD8" s="3">
        <f>SUMPRODUCT(AA8:AC8,AA12:AC12)</f>
        <v>1.6454545454545455</v>
      </c>
      <c r="AE8" s="30">
        <f>AD8/AD11</f>
        <v>0.54848484848484846</v>
      </c>
      <c r="AF8" s="31" t="s">
        <v>0</v>
      </c>
      <c r="AG8" s="3">
        <f>(AA8*AE8+AB8*AE9+AC8*AE10)/AE8</f>
        <v>3.0303867403314917</v>
      </c>
      <c r="AH8" s="23"/>
      <c r="AJ8" s="17">
        <v>4</v>
      </c>
      <c r="AK8" s="17">
        <v>0.9</v>
      </c>
    </row>
    <row r="9" spans="1:37" x14ac:dyDescent="0.25">
      <c r="B9" s="22"/>
      <c r="C9" s="1" t="s">
        <v>8</v>
      </c>
      <c r="E9" s="14"/>
      <c r="F9" s="15"/>
      <c r="G9" s="16"/>
      <c r="H9" s="23"/>
      <c r="M9" s="22"/>
      <c r="N9" s="9"/>
      <c r="P9" s="9"/>
      <c r="S9" s="55" t="s">
        <v>58</v>
      </c>
      <c r="U9" s="42" t="s">
        <v>1</v>
      </c>
      <c r="V9" s="9"/>
      <c r="W9" s="17">
        <v>1</v>
      </c>
      <c r="X9" s="23">
        <v>1</v>
      </c>
      <c r="Z9" s="4" t="s">
        <v>1</v>
      </c>
      <c r="AA9" s="9">
        <f>1/AB8</f>
        <v>0.5</v>
      </c>
      <c r="AB9" s="17">
        <v>1</v>
      </c>
      <c r="AC9" s="10">
        <f>X9</f>
        <v>1</v>
      </c>
      <c r="AD9" s="4">
        <f>SUMPRODUCT(AA9:AC9,AA12:AC12)</f>
        <v>0.72272727272727266</v>
      </c>
      <c r="AE9" s="33">
        <f>AD9/AD11</f>
        <v>0.24090909090909088</v>
      </c>
      <c r="AF9" s="22" t="s">
        <v>1</v>
      </c>
      <c r="AG9" s="4">
        <f>(AA9*AE8+AB9*AE9+AC9*AE10)/AE9</f>
        <v>3.0125786163522013</v>
      </c>
      <c r="AH9" s="23"/>
      <c r="AJ9" s="17">
        <v>5</v>
      </c>
      <c r="AK9" s="17">
        <v>1.1200000000000001</v>
      </c>
    </row>
    <row r="10" spans="1:37" ht="13.8" thickBot="1" x14ac:dyDescent="0.3">
      <c r="B10" s="24"/>
      <c r="C10" s="25"/>
      <c r="D10" s="25"/>
      <c r="E10" s="25"/>
      <c r="F10" s="25"/>
      <c r="G10" s="25"/>
      <c r="H10" s="26"/>
      <c r="M10" s="22"/>
      <c r="N10" s="11"/>
      <c r="O10" s="12"/>
      <c r="P10" s="11"/>
      <c r="Q10" s="12"/>
      <c r="R10" s="12"/>
      <c r="S10" s="5"/>
      <c r="U10" s="43" t="s">
        <v>0</v>
      </c>
      <c r="V10" s="11"/>
      <c r="W10" s="12"/>
      <c r="X10" s="44">
        <v>1</v>
      </c>
      <c r="Z10" s="5" t="s">
        <v>2</v>
      </c>
      <c r="AA10" s="11">
        <f>1/AC8</f>
        <v>0.33333333333333331</v>
      </c>
      <c r="AB10" s="12">
        <f>1/AC9</f>
        <v>1</v>
      </c>
      <c r="AC10" s="17">
        <v>1</v>
      </c>
      <c r="AD10" s="5">
        <f>SUMPRODUCT(AA10:AC10,AA12:AC12)</f>
        <v>0.63181818181818183</v>
      </c>
      <c r="AE10" s="32">
        <f>AD10/AD11</f>
        <v>0.2106060606060606</v>
      </c>
      <c r="AF10" s="47" t="s">
        <v>2</v>
      </c>
      <c r="AG10" s="5">
        <f>(AA10*AE8+AB10*AE9+AC10*AE10)/AE10</f>
        <v>3.0119904076738608</v>
      </c>
      <c r="AH10" s="23"/>
      <c r="AJ10" s="17">
        <v>6</v>
      </c>
      <c r="AK10" s="17">
        <v>1.24</v>
      </c>
    </row>
    <row r="11" spans="1:37" x14ac:dyDescent="0.25">
      <c r="M11" s="22"/>
      <c r="N11" s="14" t="s">
        <v>59</v>
      </c>
      <c r="O11" s="15">
        <v>2</v>
      </c>
      <c r="P11" s="15" t="s">
        <v>1</v>
      </c>
      <c r="Q11" s="15"/>
      <c r="R11" s="15"/>
      <c r="S11" s="16"/>
      <c r="U11" s="22"/>
      <c r="X11" s="23"/>
      <c r="Z11" s="17" t="s">
        <v>3</v>
      </c>
      <c r="AA11" s="14">
        <f>SUM(AA8:AA10)</f>
        <v>1.8333333333333333</v>
      </c>
      <c r="AB11" s="15">
        <f t="shared" ref="AB11:AD11" si="0">SUM(AB8:AB10)</f>
        <v>4</v>
      </c>
      <c r="AC11" s="16">
        <f t="shared" si="0"/>
        <v>5</v>
      </c>
      <c r="AD11" s="17">
        <f t="shared" si="0"/>
        <v>3</v>
      </c>
      <c r="AE11" s="23"/>
      <c r="AF11" s="46" t="s">
        <v>76</v>
      </c>
      <c r="AG11" s="4">
        <f>AVERAGE(AG8:AG10)</f>
        <v>3.0183185881191847</v>
      </c>
      <c r="AH11" s="30" t="s">
        <v>78</v>
      </c>
      <c r="AJ11" s="17">
        <v>7</v>
      </c>
      <c r="AK11" s="17">
        <v>1.32</v>
      </c>
    </row>
    <row r="12" spans="1:37" ht="13.8" thickBot="1" x14ac:dyDescent="0.3">
      <c r="C12" s="37" t="s">
        <v>7</v>
      </c>
      <c r="M12" s="22"/>
      <c r="N12" s="14" t="s">
        <v>59</v>
      </c>
      <c r="O12" s="15"/>
      <c r="P12" s="15"/>
      <c r="Q12" s="15">
        <v>3</v>
      </c>
      <c r="R12" s="15"/>
      <c r="S12" s="16" t="s">
        <v>2</v>
      </c>
      <c r="U12" s="22"/>
      <c r="X12" s="23"/>
      <c r="Z12" s="17" t="s">
        <v>5</v>
      </c>
      <c r="AA12" s="14">
        <f>1/AA11</f>
        <v>0.54545454545454553</v>
      </c>
      <c r="AB12" s="15">
        <f t="shared" ref="AB12:AC12" si="1">1/AB11</f>
        <v>0.25</v>
      </c>
      <c r="AC12" s="16">
        <f t="shared" si="1"/>
        <v>0.2</v>
      </c>
      <c r="AE12" s="23"/>
      <c r="AF12" s="46" t="s">
        <v>75</v>
      </c>
      <c r="AG12" s="4">
        <v>3</v>
      </c>
      <c r="AH12" s="32">
        <v>0.57999999999999996</v>
      </c>
      <c r="AJ12" s="17">
        <v>8</v>
      </c>
      <c r="AK12" s="17">
        <v>1.41</v>
      </c>
    </row>
    <row r="13" spans="1:37" ht="13.8" thickBot="1" x14ac:dyDescent="0.3">
      <c r="B13" s="19"/>
      <c r="C13" s="20"/>
      <c r="D13" s="20"/>
      <c r="E13" s="20"/>
      <c r="F13" s="20"/>
      <c r="G13" s="20"/>
      <c r="H13" s="21"/>
      <c r="M13" s="22"/>
      <c r="N13" s="6"/>
      <c r="O13" s="7"/>
      <c r="P13" s="7" t="s">
        <v>60</v>
      </c>
      <c r="Q13" s="7">
        <v>1</v>
      </c>
      <c r="R13" s="7"/>
      <c r="S13" s="8" t="s">
        <v>2</v>
      </c>
      <c r="U13" s="22"/>
      <c r="X13" s="23"/>
      <c r="AE13" s="23"/>
      <c r="AF13" s="48" t="s">
        <v>77</v>
      </c>
      <c r="AG13" s="49">
        <f>(AG11-AG12)/2/AH12</f>
        <v>1.5791886309642022E-2</v>
      </c>
      <c r="AH13" s="26"/>
    </row>
    <row r="14" spans="1:37" x14ac:dyDescent="0.25">
      <c r="B14" s="22"/>
      <c r="C14" s="1" t="s">
        <v>10</v>
      </c>
      <c r="D14" s="1" t="s">
        <v>9</v>
      </c>
      <c r="E14" s="1" t="s">
        <v>11</v>
      </c>
      <c r="F14" s="1" t="s">
        <v>12</v>
      </c>
      <c r="G14" s="1" t="s">
        <v>13</v>
      </c>
      <c r="H14" s="23"/>
      <c r="M14" s="19"/>
      <c r="N14" s="20"/>
      <c r="O14" s="20"/>
      <c r="P14" s="20"/>
      <c r="Q14" s="20"/>
      <c r="R14" s="20"/>
      <c r="S14" s="20"/>
      <c r="T14" s="20"/>
      <c r="U14" s="19"/>
      <c r="V14" s="20"/>
      <c r="W14" s="20"/>
      <c r="X14" s="21"/>
      <c r="Y14" s="20"/>
      <c r="Z14" s="20"/>
      <c r="AA14" s="20"/>
      <c r="AB14" s="20"/>
      <c r="AC14" s="20"/>
      <c r="AD14" s="28" t="s">
        <v>61</v>
      </c>
      <c r="AE14" s="21"/>
      <c r="AF14" s="50"/>
      <c r="AG14" s="20"/>
      <c r="AH14" s="21"/>
    </row>
    <row r="15" spans="1:37" x14ac:dyDescent="0.25">
      <c r="B15" s="22"/>
      <c r="C15" s="3" t="s">
        <v>56</v>
      </c>
      <c r="D15" s="3">
        <f>AE8</f>
        <v>0.54848484848484846</v>
      </c>
      <c r="E15" s="6">
        <f>AE17</f>
        <v>0.39576719576719571</v>
      </c>
      <c r="F15" s="7">
        <f>AE18</f>
        <v>7.513227513227512E-2</v>
      </c>
      <c r="G15" s="8">
        <f>AE19</f>
        <v>0.52910052910052918</v>
      </c>
      <c r="H15" s="23"/>
      <c r="M15" s="29" t="s">
        <v>80</v>
      </c>
      <c r="U15" s="38" t="s">
        <v>70</v>
      </c>
      <c r="X15" s="23" t="s">
        <v>31</v>
      </c>
      <c r="Z15" s="27" t="str">
        <f>U15</f>
        <v>Criterion X Judgments:</v>
      </c>
      <c r="AD15" s="5" t="s">
        <v>8</v>
      </c>
      <c r="AE15" s="30" t="s">
        <v>6</v>
      </c>
      <c r="AF15" s="46"/>
      <c r="AG15" s="3" t="s">
        <v>73</v>
      </c>
      <c r="AH15" s="23"/>
    </row>
    <row r="16" spans="1:37" x14ac:dyDescent="0.25">
      <c r="B16" s="22"/>
      <c r="C16" s="4" t="s">
        <v>57</v>
      </c>
      <c r="D16" s="4">
        <f>AE9</f>
        <v>0.24090909090909088</v>
      </c>
      <c r="E16" s="9">
        <f>AE26</f>
        <v>0.1428571428571429</v>
      </c>
      <c r="F16" s="1">
        <f>AE27</f>
        <v>0.7142857142857143</v>
      </c>
      <c r="G16" s="10">
        <f>AE28</f>
        <v>0.1428571428571429</v>
      </c>
      <c r="H16" s="23"/>
      <c r="M16" s="31"/>
      <c r="N16" s="6" t="s">
        <v>65</v>
      </c>
      <c r="O16" s="7"/>
      <c r="P16" s="7"/>
      <c r="Q16" s="7"/>
      <c r="R16" s="7"/>
      <c r="S16" s="8"/>
      <c r="U16" s="22"/>
      <c r="V16" s="14" t="s">
        <v>14</v>
      </c>
      <c r="W16" s="15" t="s">
        <v>15</v>
      </c>
      <c r="X16" s="39" t="s">
        <v>16</v>
      </c>
      <c r="Z16" s="6"/>
      <c r="AA16" s="14" t="s">
        <v>14</v>
      </c>
      <c r="AB16" s="15" t="s">
        <v>15</v>
      </c>
      <c r="AC16" s="16" t="s">
        <v>16</v>
      </c>
      <c r="AD16" s="17" t="s">
        <v>4</v>
      </c>
      <c r="AE16" s="32" t="s">
        <v>8</v>
      </c>
      <c r="AF16" s="46"/>
      <c r="AG16" s="4" t="s">
        <v>74</v>
      </c>
      <c r="AH16" s="23"/>
    </row>
    <row r="17" spans="2:34" x14ac:dyDescent="0.25">
      <c r="B17" s="22"/>
      <c r="C17" s="5" t="s">
        <v>58</v>
      </c>
      <c r="D17" s="5">
        <f>AE10</f>
        <v>0.2106060606060606</v>
      </c>
      <c r="E17" s="11">
        <f>AE35</f>
        <v>0.46632996632996632</v>
      </c>
      <c r="F17" s="12">
        <f>AE36</f>
        <v>0.43299663299663305</v>
      </c>
      <c r="G17" s="13">
        <f>AE37</f>
        <v>0.10067340067340068</v>
      </c>
      <c r="H17" s="23"/>
      <c r="M17" s="22"/>
      <c r="N17" s="9"/>
      <c r="P17" s="6" t="s">
        <v>63</v>
      </c>
      <c r="Q17" s="7"/>
      <c r="R17" s="7"/>
      <c r="S17" s="8"/>
      <c r="U17" s="40" t="s">
        <v>14</v>
      </c>
      <c r="V17" s="17">
        <v>1</v>
      </c>
      <c r="W17" s="7">
        <v>4</v>
      </c>
      <c r="X17" s="41">
        <v>1</v>
      </c>
      <c r="Z17" s="3" t="s">
        <v>14</v>
      </c>
      <c r="AA17" s="17">
        <v>1</v>
      </c>
      <c r="AB17" s="7">
        <f>W17</f>
        <v>4</v>
      </c>
      <c r="AC17" s="8">
        <f>X17</f>
        <v>1</v>
      </c>
      <c r="AD17" s="3">
        <f>SUMPRODUCT(AA17:AC17,AA21:AC21)</f>
        <v>1.1873015873015871</v>
      </c>
      <c r="AE17" s="30">
        <f>AD17/AD20</f>
        <v>0.39576719576719571</v>
      </c>
      <c r="AF17" s="31" t="s">
        <v>0</v>
      </c>
      <c r="AG17" s="3">
        <f>(AA17*AE17+AB17*AE18+AC17*AE19)/AE17</f>
        <v>3.0962566844919794</v>
      </c>
      <c r="AH17" s="23"/>
    </row>
    <row r="18" spans="2:34" x14ac:dyDescent="0.25">
      <c r="B18" s="22"/>
      <c r="C18" s="1" t="s">
        <v>8</v>
      </c>
      <c r="E18" s="14">
        <f>SUMPRODUCT(D15:D17,E15:E17)</f>
        <v>0.34969981197253919</v>
      </c>
      <c r="F18" s="14">
        <f>SUMPRODUCT(D15:D17,F15:F17)</f>
        <v>0.30447855175127903</v>
      </c>
      <c r="G18" s="14">
        <f>SUMPRODUCT(D15:D17,G15:G17)</f>
        <v>0.34582163627618173</v>
      </c>
      <c r="H18" s="23"/>
      <c r="M18" s="22"/>
      <c r="N18" s="9"/>
      <c r="P18" s="9"/>
      <c r="S18" s="3" t="s">
        <v>64</v>
      </c>
      <c r="U18" s="42" t="s">
        <v>15</v>
      </c>
      <c r="V18" s="9"/>
      <c r="W18" s="17">
        <v>1</v>
      </c>
      <c r="X18" s="23">
        <v>0.1</v>
      </c>
      <c r="Z18" s="4" t="s">
        <v>15</v>
      </c>
      <c r="AA18" s="9">
        <f>1/AB17</f>
        <v>0.25</v>
      </c>
      <c r="AB18" s="17">
        <v>1</v>
      </c>
      <c r="AC18" s="10">
        <f>X18</f>
        <v>0.1</v>
      </c>
      <c r="AD18" s="4">
        <f>SUMPRODUCT(AA18:AC18,AA21:AC21)</f>
        <v>0.22539682539682537</v>
      </c>
      <c r="AE18" s="33">
        <f>AD18/AD20</f>
        <v>7.513227513227512E-2</v>
      </c>
      <c r="AF18" s="22" t="s">
        <v>1</v>
      </c>
      <c r="AG18" s="4">
        <f>(AA18*AE17+AB18*AE18+AC18*AE19)/AE18</f>
        <v>3.0211267605633805</v>
      </c>
      <c r="AH18" s="23"/>
    </row>
    <row r="19" spans="2:34" ht="13.8" thickBot="1" x14ac:dyDescent="0.3">
      <c r="B19" s="24"/>
      <c r="C19" s="25"/>
      <c r="D19" s="25"/>
      <c r="E19" s="25"/>
      <c r="F19" s="25"/>
      <c r="G19" s="25"/>
      <c r="H19" s="26"/>
      <c r="M19" s="22"/>
      <c r="N19" s="11"/>
      <c r="O19" s="12"/>
      <c r="P19" s="11"/>
      <c r="Q19" s="12"/>
      <c r="R19" s="12"/>
      <c r="S19" s="5"/>
      <c r="U19" s="43" t="s">
        <v>16</v>
      </c>
      <c r="V19" s="11"/>
      <c r="W19" s="12"/>
      <c r="X19" s="44">
        <v>1</v>
      </c>
      <c r="Z19" s="5" t="s">
        <v>16</v>
      </c>
      <c r="AA19" s="11">
        <f>1/AC17</f>
        <v>1</v>
      </c>
      <c r="AB19" s="12">
        <f>1/AC18</f>
        <v>10</v>
      </c>
      <c r="AC19" s="17">
        <v>1</v>
      </c>
      <c r="AD19" s="5">
        <f>SUMPRODUCT(AA19:AC19,AA21:AC21)</f>
        <v>1.5873015873015874</v>
      </c>
      <c r="AE19" s="32">
        <f>AD19/AD20</f>
        <v>0.52910052910052918</v>
      </c>
      <c r="AF19" s="47" t="s">
        <v>2</v>
      </c>
      <c r="AG19" s="5">
        <f>(AA19*AE17+AB19*AE18+AC19*AE19)/AE19</f>
        <v>3.1679999999999993</v>
      </c>
      <c r="AH19" s="23"/>
    </row>
    <row r="20" spans="2:34" x14ac:dyDescent="0.25">
      <c r="M20" s="22"/>
      <c r="N20" s="14" t="s">
        <v>54</v>
      </c>
      <c r="O20" s="15">
        <v>4</v>
      </c>
      <c r="P20" s="15" t="s">
        <v>15</v>
      </c>
      <c r="Q20" s="15"/>
      <c r="R20" s="15"/>
      <c r="S20" s="16"/>
      <c r="U20" s="22"/>
      <c r="X20" s="23"/>
      <c r="Z20" s="17" t="s">
        <v>3</v>
      </c>
      <c r="AA20" s="14">
        <f>SUM(AA17:AA19)</f>
        <v>2.25</v>
      </c>
      <c r="AB20" s="15">
        <f t="shared" ref="AB20" si="2">SUM(AB17:AB19)</f>
        <v>15</v>
      </c>
      <c r="AC20" s="16">
        <f t="shared" ref="AC20" si="3">SUM(AC17:AC19)</f>
        <v>2.1</v>
      </c>
      <c r="AD20" s="17">
        <f t="shared" ref="AD20" si="4">SUM(AD17:AD19)</f>
        <v>3</v>
      </c>
      <c r="AE20" s="23"/>
      <c r="AF20" s="46" t="s">
        <v>76</v>
      </c>
      <c r="AG20" s="4">
        <f>AVERAGE(AG17:AG19)</f>
        <v>3.0951278150184529</v>
      </c>
      <c r="AH20" s="41" t="s">
        <v>78</v>
      </c>
    </row>
    <row r="21" spans="2:34" ht="13.8" thickBot="1" x14ac:dyDescent="0.3">
      <c r="C21" s="37" t="s">
        <v>17</v>
      </c>
      <c r="M21" s="22"/>
      <c r="N21" s="14" t="s">
        <v>54</v>
      </c>
      <c r="O21" s="15"/>
      <c r="P21" s="15"/>
      <c r="Q21" s="15">
        <v>1</v>
      </c>
      <c r="R21" s="15"/>
      <c r="S21" s="16" t="s">
        <v>16</v>
      </c>
      <c r="U21" s="22"/>
      <c r="X21" s="23"/>
      <c r="Z21" s="17" t="s">
        <v>5</v>
      </c>
      <c r="AA21" s="14">
        <f>1/AA20</f>
        <v>0.44444444444444442</v>
      </c>
      <c r="AB21" s="15">
        <f t="shared" ref="AB21" si="5">1/AB20</f>
        <v>6.6666666666666666E-2</v>
      </c>
      <c r="AC21" s="16">
        <f t="shared" ref="AC21" si="6">1/AC20</f>
        <v>0.47619047619047616</v>
      </c>
      <c r="AE21" s="23"/>
      <c r="AF21" s="46" t="s">
        <v>75</v>
      </c>
      <c r="AG21" s="4">
        <v>3</v>
      </c>
      <c r="AH21" s="51">
        <v>0.57999999999999996</v>
      </c>
    </row>
    <row r="22" spans="2:34" ht="13.8" thickBot="1" x14ac:dyDescent="0.3">
      <c r="B22" s="19"/>
      <c r="C22" s="20"/>
      <c r="D22" s="20"/>
      <c r="E22" s="20"/>
      <c r="F22" s="20"/>
      <c r="G22" s="20"/>
      <c r="H22" s="21"/>
      <c r="M22" s="24"/>
      <c r="N22" s="34"/>
      <c r="O22" s="35">
        <v>10</v>
      </c>
      <c r="P22" s="35" t="s">
        <v>55</v>
      </c>
      <c r="Q22" s="35">
        <v>1</v>
      </c>
      <c r="R22" s="35"/>
      <c r="S22" s="36" t="s">
        <v>16</v>
      </c>
      <c r="T22" s="25"/>
      <c r="U22" s="24"/>
      <c r="V22" s="25"/>
      <c r="W22" s="25"/>
      <c r="X22" s="26"/>
      <c r="Y22" s="25"/>
      <c r="Z22" s="25"/>
      <c r="AA22" s="25"/>
      <c r="AB22" s="25"/>
      <c r="AC22" s="25"/>
      <c r="AD22" s="25"/>
      <c r="AE22" s="26"/>
      <c r="AF22" s="46" t="s">
        <v>77</v>
      </c>
      <c r="AG22" s="4">
        <f>(AG20-AG21)/2/AH21</f>
        <v>8.2006737084873202E-2</v>
      </c>
      <c r="AH22" s="23"/>
    </row>
    <row r="23" spans="2:34" x14ac:dyDescent="0.25">
      <c r="B23" s="22"/>
      <c r="C23" s="1" t="s">
        <v>23</v>
      </c>
      <c r="F23" s="17" t="s">
        <v>68</v>
      </c>
      <c r="H23" s="23"/>
      <c r="M23" s="19"/>
      <c r="N23" s="20"/>
      <c r="O23" s="20"/>
      <c r="P23" s="20"/>
      <c r="Q23" s="20"/>
      <c r="R23" s="20"/>
      <c r="S23" s="20"/>
      <c r="T23" s="20"/>
      <c r="U23" s="19"/>
      <c r="V23" s="20"/>
      <c r="W23" s="20"/>
      <c r="X23" s="21"/>
      <c r="Y23" s="20"/>
      <c r="Z23" s="20"/>
      <c r="AA23" s="20"/>
      <c r="AB23" s="20"/>
      <c r="AC23" s="20"/>
      <c r="AD23" s="28" t="s">
        <v>61</v>
      </c>
      <c r="AE23" s="21"/>
      <c r="AF23" s="50"/>
      <c r="AG23" s="20"/>
      <c r="AH23" s="21"/>
    </row>
    <row r="24" spans="2:34" x14ac:dyDescent="0.25">
      <c r="B24" s="22"/>
      <c r="F24" s="1" t="s">
        <v>83</v>
      </c>
      <c r="H24" s="23"/>
      <c r="M24" s="29" t="s">
        <v>81</v>
      </c>
      <c r="U24" s="38" t="s">
        <v>71</v>
      </c>
      <c r="X24" s="23" t="s">
        <v>49</v>
      </c>
      <c r="Z24" s="27" t="str">
        <f>U24</f>
        <v>Criterion Y Judgments</v>
      </c>
      <c r="AD24" s="5" t="s">
        <v>8</v>
      </c>
      <c r="AE24" s="30" t="s">
        <v>6</v>
      </c>
      <c r="AF24" s="46"/>
      <c r="AG24" s="3" t="s">
        <v>73</v>
      </c>
      <c r="AH24" s="23"/>
    </row>
    <row r="25" spans="2:34" x14ac:dyDescent="0.25">
      <c r="B25" s="22"/>
      <c r="C25" s="1" t="s">
        <v>18</v>
      </c>
      <c r="E25" s="18" t="str">
        <f>C6</f>
        <v>X:Financial</v>
      </c>
      <c r="F25" s="18" t="str">
        <f>C7</f>
        <v>Y:Environmental</v>
      </c>
      <c r="G25" s="18" t="str">
        <f>C8</f>
        <v>Z:Political</v>
      </c>
      <c r="H25" s="23"/>
      <c r="M25" s="31"/>
      <c r="N25" s="6" t="s">
        <v>65</v>
      </c>
      <c r="O25" s="7"/>
      <c r="P25" s="7"/>
      <c r="Q25" s="7"/>
      <c r="R25" s="7"/>
      <c r="S25" s="8"/>
      <c r="U25" s="22"/>
      <c r="V25" s="14" t="s">
        <v>14</v>
      </c>
      <c r="W25" s="15" t="s">
        <v>15</v>
      </c>
      <c r="X25" s="39" t="s">
        <v>16</v>
      </c>
      <c r="Z25" s="6"/>
      <c r="AA25" s="14" t="s">
        <v>14</v>
      </c>
      <c r="AB25" s="15" t="s">
        <v>15</v>
      </c>
      <c r="AC25" s="16" t="s">
        <v>16</v>
      </c>
      <c r="AD25" s="17" t="s">
        <v>4</v>
      </c>
      <c r="AE25" s="32" t="s">
        <v>8</v>
      </c>
      <c r="AF25" s="46"/>
      <c r="AG25" s="4" t="s">
        <v>74</v>
      </c>
      <c r="AH25" s="23"/>
    </row>
    <row r="26" spans="2:34" x14ac:dyDescent="0.25">
      <c r="B26" s="22"/>
      <c r="E26" s="5">
        <f>AE8</f>
        <v>0.54848484848484846</v>
      </c>
      <c r="F26" s="5">
        <f>AE9</f>
        <v>0.24090909090909088</v>
      </c>
      <c r="G26" s="5">
        <f>AE10</f>
        <v>0.2106060606060606</v>
      </c>
      <c r="H26" s="23"/>
      <c r="M26" s="22"/>
      <c r="N26" s="9"/>
      <c r="P26" s="6" t="s">
        <v>63</v>
      </c>
      <c r="Q26" s="7"/>
      <c r="R26" s="7"/>
      <c r="S26" s="8"/>
      <c r="U26" s="40" t="s">
        <v>14</v>
      </c>
      <c r="V26" s="17">
        <v>1</v>
      </c>
      <c r="W26" s="7">
        <f>1/V27</f>
        <v>0.2</v>
      </c>
      <c r="X26" s="41">
        <v>1</v>
      </c>
      <c r="Z26" s="3" t="s">
        <v>14</v>
      </c>
      <c r="AA26" s="17">
        <v>1</v>
      </c>
      <c r="AB26" s="7">
        <f>W26</f>
        <v>0.2</v>
      </c>
      <c r="AC26" s="8">
        <f>X26</f>
        <v>1</v>
      </c>
      <c r="AD26" s="3">
        <f>SUMPRODUCT(AA26:AC26,AA30:AC30)</f>
        <v>0.42857142857142855</v>
      </c>
      <c r="AE26" s="30">
        <f>AD26/AD29</f>
        <v>0.1428571428571429</v>
      </c>
      <c r="AF26" s="31" t="s">
        <v>0</v>
      </c>
      <c r="AG26" s="3">
        <f>(AA26*AE26+AB26*AE27+AC26*AE28)/AE26</f>
        <v>3</v>
      </c>
      <c r="AH26" s="23"/>
    </row>
    <row r="27" spans="2:34" x14ac:dyDescent="0.25">
      <c r="B27" s="22"/>
      <c r="E27" s="1" t="s">
        <v>83</v>
      </c>
      <c r="F27" s="1" t="s">
        <v>83</v>
      </c>
      <c r="G27" s="1" t="s">
        <v>83</v>
      </c>
      <c r="H27" s="23"/>
      <c r="M27" s="22"/>
      <c r="N27" s="9"/>
      <c r="P27" s="9"/>
      <c r="S27" s="3" t="s">
        <v>64</v>
      </c>
      <c r="U27" s="42" t="s">
        <v>15</v>
      </c>
      <c r="V27" s="9">
        <v>5</v>
      </c>
      <c r="W27" s="17">
        <v>1</v>
      </c>
      <c r="X27" s="23">
        <v>5</v>
      </c>
      <c r="Z27" s="4" t="s">
        <v>15</v>
      </c>
      <c r="AA27" s="9">
        <f>1/AB26</f>
        <v>5</v>
      </c>
      <c r="AB27" s="17">
        <v>1</v>
      </c>
      <c r="AC27" s="10">
        <f>X27</f>
        <v>5</v>
      </c>
      <c r="AD27" s="4">
        <f>SUMPRODUCT(AA27:AC27,AA30:AC30)</f>
        <v>2.1428571428571423</v>
      </c>
      <c r="AE27" s="33">
        <f>AD27/AD29</f>
        <v>0.7142857142857143</v>
      </c>
      <c r="AF27" s="22" t="s">
        <v>1</v>
      </c>
      <c r="AG27" s="4">
        <f>(AA27*AE26+AB27*AE27+AC27*AE28)/AE27</f>
        <v>3.0000000000000004</v>
      </c>
      <c r="AH27" s="23"/>
    </row>
    <row r="28" spans="2:34" x14ac:dyDescent="0.25">
      <c r="B28" s="22"/>
      <c r="C28" s="1" t="s">
        <v>67</v>
      </c>
      <c r="D28" s="1" t="str">
        <f>E5</f>
        <v>SiteA</v>
      </c>
      <c r="E28" s="3">
        <f>AE17</f>
        <v>0.39576719576719571</v>
      </c>
      <c r="F28" s="3">
        <f>AE26</f>
        <v>0.1428571428571429</v>
      </c>
      <c r="G28" s="3">
        <f>AE35</f>
        <v>0.46632996632996632</v>
      </c>
      <c r="H28" s="23"/>
      <c r="M28" s="22"/>
      <c r="N28" s="11"/>
      <c r="O28" s="12"/>
      <c r="P28" s="11"/>
      <c r="Q28" s="12"/>
      <c r="R28" s="12"/>
      <c r="S28" s="5"/>
      <c r="U28" s="43" t="s">
        <v>16</v>
      </c>
      <c r="V28" s="11"/>
      <c r="W28" s="12"/>
      <c r="X28" s="44">
        <v>1</v>
      </c>
      <c r="Z28" s="5" t="s">
        <v>16</v>
      </c>
      <c r="AA28" s="11">
        <f>1/AC26</f>
        <v>1</v>
      </c>
      <c r="AB28" s="12">
        <f>1/AC27</f>
        <v>0.2</v>
      </c>
      <c r="AC28" s="17">
        <v>1</v>
      </c>
      <c r="AD28" s="5">
        <f>SUMPRODUCT(AA28:AC28,AA30:AC30)</f>
        <v>0.42857142857142855</v>
      </c>
      <c r="AE28" s="32">
        <f>AD28/AD29</f>
        <v>0.1428571428571429</v>
      </c>
      <c r="AF28" s="47" t="s">
        <v>2</v>
      </c>
      <c r="AG28" s="5">
        <f>(AA28*AE26+AB28*AE27+AC28*AE28)/AE28</f>
        <v>3</v>
      </c>
      <c r="AH28" s="23"/>
    </row>
    <row r="29" spans="2:34" x14ac:dyDescent="0.25">
      <c r="B29" s="22"/>
      <c r="D29" s="1" t="str">
        <f>F5</f>
        <v>SiteB</v>
      </c>
      <c r="E29" s="4">
        <f>AE18</f>
        <v>7.513227513227512E-2</v>
      </c>
      <c r="F29" s="4">
        <f>AE27</f>
        <v>0.7142857142857143</v>
      </c>
      <c r="G29" s="4">
        <f>AE36</f>
        <v>0.43299663299663305</v>
      </c>
      <c r="H29" s="23"/>
      <c r="M29" s="22">
        <v>5</v>
      </c>
      <c r="N29" s="14" t="s">
        <v>54</v>
      </c>
      <c r="O29" s="15">
        <v>1</v>
      </c>
      <c r="P29" s="15" t="s">
        <v>15</v>
      </c>
      <c r="Q29" s="15"/>
      <c r="R29" s="15"/>
      <c r="S29" s="16"/>
      <c r="U29" s="22"/>
      <c r="X29" s="23"/>
      <c r="Z29" s="17" t="s">
        <v>3</v>
      </c>
      <c r="AA29" s="14">
        <f>SUM(AA26:AA28)</f>
        <v>7</v>
      </c>
      <c r="AB29" s="15">
        <f t="shared" ref="AB29" si="7">SUM(AB26:AB28)</f>
        <v>1.4</v>
      </c>
      <c r="AC29" s="16">
        <f t="shared" ref="AC29" si="8">SUM(AC26:AC28)</f>
        <v>7</v>
      </c>
      <c r="AD29" s="17">
        <f t="shared" ref="AD29" si="9">SUM(AD26:AD28)</f>
        <v>2.9999999999999991</v>
      </c>
      <c r="AE29" s="23"/>
      <c r="AF29" s="46" t="s">
        <v>76</v>
      </c>
      <c r="AG29" s="4">
        <f>AVERAGE(AG26:AG28)</f>
        <v>3</v>
      </c>
      <c r="AH29" s="30" t="s">
        <v>78</v>
      </c>
    </row>
    <row r="30" spans="2:34" x14ac:dyDescent="0.25">
      <c r="B30" s="22"/>
      <c r="D30" s="1" t="str">
        <f>G5</f>
        <v>SiteC</v>
      </c>
      <c r="E30" s="5">
        <f>AE19</f>
        <v>0.52910052910052918</v>
      </c>
      <c r="F30" s="5">
        <f>AE28</f>
        <v>0.1428571428571429</v>
      </c>
      <c r="G30" s="5">
        <f>AE37</f>
        <v>0.10067340067340068</v>
      </c>
      <c r="H30" s="23"/>
      <c r="M30" s="22"/>
      <c r="N30" s="14" t="s">
        <v>54</v>
      </c>
      <c r="O30" s="15"/>
      <c r="P30" s="15"/>
      <c r="Q30" s="15">
        <v>1</v>
      </c>
      <c r="R30" s="15"/>
      <c r="S30" s="16" t="s">
        <v>16</v>
      </c>
      <c r="U30" s="22"/>
      <c r="X30" s="23"/>
      <c r="Z30" s="17" t="s">
        <v>5</v>
      </c>
      <c r="AA30" s="14">
        <f>1/AA29</f>
        <v>0.14285714285714285</v>
      </c>
      <c r="AB30" s="15">
        <f t="shared" ref="AB30" si="10">1/AB29</f>
        <v>0.7142857142857143</v>
      </c>
      <c r="AC30" s="16">
        <f t="shared" ref="AC30" si="11">1/AC29</f>
        <v>0.14285714285714285</v>
      </c>
      <c r="AE30" s="23"/>
      <c r="AF30" s="46" t="s">
        <v>75</v>
      </c>
      <c r="AG30" s="4">
        <v>3</v>
      </c>
      <c r="AH30" s="32">
        <v>0.57999999999999996</v>
      </c>
    </row>
    <row r="31" spans="2:34" ht="13.8" thickBot="1" x14ac:dyDescent="0.3">
      <c r="B31" s="22"/>
      <c r="H31" s="23"/>
      <c r="M31" s="24"/>
      <c r="N31" s="34"/>
      <c r="O31" s="35"/>
      <c r="P31" s="35" t="s">
        <v>55</v>
      </c>
      <c r="Q31" s="35">
        <v>5</v>
      </c>
      <c r="R31" s="35"/>
      <c r="S31" s="36" t="s">
        <v>16</v>
      </c>
      <c r="T31" s="25"/>
      <c r="U31" s="24"/>
      <c r="V31" s="25"/>
      <c r="W31" s="25"/>
      <c r="X31" s="26"/>
      <c r="Y31" s="25"/>
      <c r="Z31" s="25"/>
      <c r="AA31" s="25"/>
      <c r="AB31" s="25"/>
      <c r="AC31" s="25"/>
      <c r="AD31" s="25"/>
      <c r="AE31" s="26"/>
      <c r="AF31" s="48" t="s">
        <v>77</v>
      </c>
      <c r="AG31" s="49">
        <f>(AG29-AG30)/2/AH30</f>
        <v>0</v>
      </c>
      <c r="AH31" s="26"/>
    </row>
    <row r="32" spans="2:34" x14ac:dyDescent="0.25">
      <c r="B32" s="22"/>
      <c r="C32" s="1" t="s">
        <v>66</v>
      </c>
      <c r="E32" s="1" t="str">
        <f>E5</f>
        <v>SiteA</v>
      </c>
      <c r="F32" s="3">
        <f>SUMPRODUCT(E26:G26,E28:G28)</f>
        <v>0.34969981197253919</v>
      </c>
      <c r="H32" s="23"/>
      <c r="M32" s="22"/>
      <c r="U32" s="22"/>
      <c r="X32" s="23"/>
      <c r="AD32" s="4" t="s">
        <v>61</v>
      </c>
      <c r="AE32" s="23"/>
      <c r="AF32" s="50"/>
      <c r="AG32" s="20"/>
      <c r="AH32" s="21"/>
    </row>
    <row r="33" spans="2:34" x14ac:dyDescent="0.25">
      <c r="B33" s="22"/>
      <c r="E33" s="1" t="str">
        <f>F5</f>
        <v>SiteB</v>
      </c>
      <c r="F33" s="4">
        <f>SUMPRODUCT(E26:G26,E29:G29)</f>
        <v>0.30447855175127903</v>
      </c>
      <c r="H33" s="23"/>
      <c r="M33" s="29" t="s">
        <v>82</v>
      </c>
      <c r="U33" s="38" t="s">
        <v>72</v>
      </c>
      <c r="X33" s="23" t="s">
        <v>31</v>
      </c>
      <c r="Z33" s="27" t="str">
        <f>U33</f>
        <v>Criterion Z Judgments</v>
      </c>
      <c r="AD33" s="5" t="s">
        <v>8</v>
      </c>
      <c r="AE33" s="30" t="s">
        <v>6</v>
      </c>
      <c r="AF33" s="46"/>
      <c r="AG33" s="3" t="s">
        <v>73</v>
      </c>
      <c r="AH33" s="23"/>
    </row>
    <row r="34" spans="2:34" x14ac:dyDescent="0.25">
      <c r="B34" s="22"/>
      <c r="E34" s="1" t="str">
        <f>G5</f>
        <v>SiteC</v>
      </c>
      <c r="F34" s="5">
        <f>SUMPRODUCT(E26:G26,E30:G30)</f>
        <v>0.34582163627618173</v>
      </c>
      <c r="H34" s="23"/>
      <c r="M34" s="31"/>
      <c r="N34" s="6" t="s">
        <v>65</v>
      </c>
      <c r="O34" s="7"/>
      <c r="P34" s="7"/>
      <c r="Q34" s="7"/>
      <c r="R34" s="7"/>
      <c r="S34" s="8"/>
      <c r="U34" s="22"/>
      <c r="V34" s="14" t="s">
        <v>14</v>
      </c>
      <c r="W34" s="15" t="s">
        <v>15</v>
      </c>
      <c r="X34" s="39" t="s">
        <v>16</v>
      </c>
      <c r="Z34" s="6"/>
      <c r="AA34" s="14" t="s">
        <v>14</v>
      </c>
      <c r="AB34" s="15" t="s">
        <v>15</v>
      </c>
      <c r="AC34" s="16" t="s">
        <v>16</v>
      </c>
      <c r="AD34" s="17" t="s">
        <v>4</v>
      </c>
      <c r="AE34" s="32" t="s">
        <v>8</v>
      </c>
      <c r="AF34" s="46"/>
      <c r="AG34" s="4" t="s">
        <v>74</v>
      </c>
      <c r="AH34" s="23"/>
    </row>
    <row r="35" spans="2:34" ht="13.8" thickBot="1" x14ac:dyDescent="0.3">
      <c r="B35" s="24"/>
      <c r="C35" s="25"/>
      <c r="D35" s="25"/>
      <c r="E35" s="25"/>
      <c r="F35" s="25"/>
      <c r="G35" s="25"/>
      <c r="H35" s="26"/>
      <c r="M35" s="22"/>
      <c r="N35" s="9"/>
      <c r="P35" s="6" t="s">
        <v>63</v>
      </c>
      <c r="Q35" s="7"/>
      <c r="R35" s="7"/>
      <c r="S35" s="8"/>
      <c r="U35" s="40" t="s">
        <v>14</v>
      </c>
      <c r="V35" s="17">
        <v>1</v>
      </c>
      <c r="W35" s="7">
        <v>1</v>
      </c>
      <c r="X35" s="41">
        <v>5</v>
      </c>
      <c r="Z35" s="3" t="s">
        <v>14</v>
      </c>
      <c r="AA35" s="17">
        <v>1</v>
      </c>
      <c r="AB35" s="7">
        <f>W35</f>
        <v>1</v>
      </c>
      <c r="AC35" s="8">
        <f>X35</f>
        <v>5</v>
      </c>
      <c r="AD35" s="3">
        <f>SUMPRODUCT(AA35:AC35,AA39:AC39)</f>
        <v>1.398989898989899</v>
      </c>
      <c r="AE35" s="30">
        <f>AD35/AD38</f>
        <v>0.46632996632996632</v>
      </c>
      <c r="AF35" s="31" t="s">
        <v>0</v>
      </c>
      <c r="AG35" s="3">
        <f>(AA35*AE35+AB35*AE36+AC35*AE37)/AE35</f>
        <v>3.0079422382671481</v>
      </c>
      <c r="AH35" s="23"/>
    </row>
    <row r="36" spans="2:34" x14ac:dyDescent="0.25">
      <c r="M36" s="22"/>
      <c r="N36" s="9"/>
      <c r="P36" s="9"/>
      <c r="S36" s="3" t="s">
        <v>64</v>
      </c>
      <c r="U36" s="42" t="s">
        <v>15</v>
      </c>
      <c r="V36" s="9"/>
      <c r="W36" s="17">
        <v>1</v>
      </c>
      <c r="X36" s="23">
        <v>4</v>
      </c>
      <c r="Z36" s="4" t="s">
        <v>15</v>
      </c>
      <c r="AA36" s="9">
        <f>1/AB35</f>
        <v>1</v>
      </c>
      <c r="AB36" s="17">
        <v>1</v>
      </c>
      <c r="AC36" s="10">
        <f>X36</f>
        <v>4</v>
      </c>
      <c r="AD36" s="4">
        <f>SUMPRODUCT(AA36:AC36,AA39:AC39)</f>
        <v>1.2989898989898991</v>
      </c>
      <c r="AE36" s="33">
        <f>AD36/AD38</f>
        <v>0.43299663299663305</v>
      </c>
      <c r="AF36" s="22" t="s">
        <v>1</v>
      </c>
      <c r="AG36" s="4">
        <f>(AA36*AE35+AB36*AE36+AC36*AE37)/AE36</f>
        <v>3.0069984447900464</v>
      </c>
      <c r="AH36" s="23"/>
    </row>
    <row r="37" spans="2:34" ht="13.8" thickBot="1" x14ac:dyDescent="0.3">
      <c r="C37" s="53" t="s">
        <v>50</v>
      </c>
      <c r="M37" s="22"/>
      <c r="N37" s="11"/>
      <c r="O37" s="12"/>
      <c r="P37" s="11"/>
      <c r="Q37" s="12"/>
      <c r="R37" s="12"/>
      <c r="S37" s="5"/>
      <c r="U37" s="43" t="s">
        <v>16</v>
      </c>
      <c r="V37" s="11"/>
      <c r="W37" s="12"/>
      <c r="X37" s="44">
        <v>1</v>
      </c>
      <c r="Z37" s="5" t="s">
        <v>16</v>
      </c>
      <c r="AA37" s="11">
        <f>1/AC35</f>
        <v>0.2</v>
      </c>
      <c r="AB37" s="12">
        <f>1/AC36</f>
        <v>0.25</v>
      </c>
      <c r="AC37" s="17">
        <v>1</v>
      </c>
      <c r="AD37" s="5">
        <f>SUMPRODUCT(AA37:AC37,AA39:AC39)</f>
        <v>0.30202020202020202</v>
      </c>
      <c r="AE37" s="32">
        <f>AD37/AD38</f>
        <v>0.10067340067340068</v>
      </c>
      <c r="AF37" s="47" t="s">
        <v>2</v>
      </c>
      <c r="AG37" s="5">
        <f>(AA37*AE35+AB37*AE36+AC37*AE37)/AE37</f>
        <v>3.0016722408026757</v>
      </c>
      <c r="AH37" s="23"/>
    </row>
    <row r="38" spans="2:34" x14ac:dyDescent="0.25">
      <c r="B38" s="19"/>
      <c r="C38" s="20"/>
      <c r="D38" s="20"/>
      <c r="E38" s="20"/>
      <c r="F38" s="20"/>
      <c r="G38" s="20"/>
      <c r="H38" s="20"/>
      <c r="I38" s="21"/>
      <c r="M38" s="22"/>
      <c r="N38" s="14" t="s">
        <v>54</v>
      </c>
      <c r="O38" s="15">
        <v>1</v>
      </c>
      <c r="P38" s="15" t="s">
        <v>15</v>
      </c>
      <c r="Q38" s="15"/>
      <c r="R38" s="15"/>
      <c r="S38" s="16"/>
      <c r="U38" s="22"/>
      <c r="X38" s="23"/>
      <c r="Z38" s="17" t="s">
        <v>3</v>
      </c>
      <c r="AA38" s="14">
        <f>SUM(AA35:AA37)</f>
        <v>2.2000000000000002</v>
      </c>
      <c r="AB38" s="15">
        <f t="shared" ref="AB38" si="12">SUM(AB35:AB37)</f>
        <v>2.25</v>
      </c>
      <c r="AC38" s="16">
        <f t="shared" ref="AC38" si="13">SUM(AC35:AC37)</f>
        <v>10</v>
      </c>
      <c r="AD38" s="17">
        <f t="shared" ref="AD38" si="14">SUM(AD35:AD37)</f>
        <v>3</v>
      </c>
      <c r="AE38" s="23"/>
      <c r="AF38" s="46" t="s">
        <v>76</v>
      </c>
      <c r="AG38" s="4">
        <f>AVERAGE(AG35:AG37)</f>
        <v>3.0055376412866237</v>
      </c>
      <c r="AH38" s="30" t="s">
        <v>78</v>
      </c>
    </row>
    <row r="39" spans="2:34" x14ac:dyDescent="0.25">
      <c r="B39" s="22"/>
      <c r="C39" s="1" t="s">
        <v>10</v>
      </c>
      <c r="E39" s="1" t="s">
        <v>9</v>
      </c>
      <c r="F39" s="1" t="str">
        <f>D28</f>
        <v>SiteA</v>
      </c>
      <c r="G39" s="1" t="str">
        <f>D29</f>
        <v>SiteB</v>
      </c>
      <c r="H39" s="1" t="str">
        <f>D30</f>
        <v>SiteC</v>
      </c>
      <c r="I39" s="23"/>
      <c r="M39" s="22"/>
      <c r="N39" s="14" t="s">
        <v>54</v>
      </c>
      <c r="O39" s="15"/>
      <c r="P39" s="15"/>
      <c r="Q39" s="15">
        <v>5</v>
      </c>
      <c r="R39" s="15"/>
      <c r="S39" s="16" t="s">
        <v>16</v>
      </c>
      <c r="U39" s="22"/>
      <c r="X39" s="23"/>
      <c r="Z39" s="17" t="s">
        <v>5</v>
      </c>
      <c r="AA39" s="14">
        <f>1/AA38</f>
        <v>0.45454545454545453</v>
      </c>
      <c r="AB39" s="15">
        <f t="shared" ref="AB39" si="15">1/AB38</f>
        <v>0.44444444444444442</v>
      </c>
      <c r="AC39" s="16">
        <f t="shared" ref="AC39" si="16">1/AC38</f>
        <v>0.1</v>
      </c>
      <c r="AE39" s="23"/>
      <c r="AF39" s="46" t="s">
        <v>75</v>
      </c>
      <c r="AG39" s="4">
        <v>3</v>
      </c>
      <c r="AH39" s="32">
        <v>0.57999999999999996</v>
      </c>
    </row>
    <row r="40" spans="2:34" ht="13.8" thickBot="1" x14ac:dyDescent="0.3">
      <c r="B40" s="22"/>
      <c r="D40" s="1" t="str">
        <f>E25</f>
        <v>X:Financial</v>
      </c>
      <c r="E40" s="3">
        <f>E26</f>
        <v>0.54848484848484846</v>
      </c>
      <c r="F40" s="6">
        <f>E28</f>
        <v>0.39576719576719571</v>
      </c>
      <c r="G40" s="7">
        <f>E29</f>
        <v>7.513227513227512E-2</v>
      </c>
      <c r="H40" s="8">
        <f>E30</f>
        <v>0.52910052910052918</v>
      </c>
      <c r="I40" s="23"/>
      <c r="M40" s="24"/>
      <c r="N40" s="34"/>
      <c r="O40" s="35"/>
      <c r="P40" s="35" t="s">
        <v>55</v>
      </c>
      <c r="Q40" s="35">
        <v>4</v>
      </c>
      <c r="R40" s="35"/>
      <c r="S40" s="36" t="s">
        <v>16</v>
      </c>
      <c r="T40" s="25"/>
      <c r="U40" s="24"/>
      <c r="V40" s="25"/>
      <c r="W40" s="25"/>
      <c r="X40" s="26"/>
      <c r="Y40" s="25"/>
      <c r="Z40" s="25"/>
      <c r="AA40" s="25"/>
      <c r="AB40" s="25"/>
      <c r="AC40" s="25"/>
      <c r="AD40" s="25"/>
      <c r="AE40" s="26"/>
      <c r="AF40" s="48" t="s">
        <v>77</v>
      </c>
      <c r="AG40" s="49">
        <f>(AG38-AG39)/2/AH39</f>
        <v>4.7738286953652644E-3</v>
      </c>
      <c r="AH40" s="26"/>
    </row>
    <row r="41" spans="2:34" x14ac:dyDescent="0.25">
      <c r="B41" s="22"/>
      <c r="D41" s="1" t="str">
        <f>F25</f>
        <v>Y:Environmental</v>
      </c>
      <c r="E41" s="4">
        <f>F26</f>
        <v>0.24090909090909088</v>
      </c>
      <c r="F41" s="9">
        <f>F28</f>
        <v>0.1428571428571429</v>
      </c>
      <c r="G41" s="1">
        <f>F29</f>
        <v>0.7142857142857143</v>
      </c>
      <c r="H41" s="10">
        <f>F30</f>
        <v>0.1428571428571429</v>
      </c>
      <c r="I41" s="23"/>
    </row>
    <row r="42" spans="2:34" x14ac:dyDescent="0.25">
      <c r="B42" s="22"/>
      <c r="D42" s="1" t="str">
        <f>G25</f>
        <v>Z:Political</v>
      </c>
      <c r="E42" s="5">
        <f>G26</f>
        <v>0.2106060606060606</v>
      </c>
      <c r="F42" s="11">
        <f>G28</f>
        <v>0.46632996632996632</v>
      </c>
      <c r="G42" s="12">
        <f>G29</f>
        <v>0.43299663299663305</v>
      </c>
      <c r="H42" s="13">
        <f>G30</f>
        <v>0.10067340067340068</v>
      </c>
      <c r="I42" s="23"/>
    </row>
    <row r="43" spans="2:34" x14ac:dyDescent="0.25">
      <c r="B43" s="22"/>
      <c r="E43" s="1" t="s">
        <v>8</v>
      </c>
      <c r="F43" s="1">
        <f>SUMPRODUCT(E40:E42,F40:F42)</f>
        <v>0.34969981197253919</v>
      </c>
      <c r="G43" s="1">
        <f>SUMPRODUCT(E40:E42,G40:G42)</f>
        <v>0.30447855175127903</v>
      </c>
      <c r="H43" s="1">
        <f>SUMPRODUCT(E40:E42,H40:H42)</f>
        <v>0.34582163627618173</v>
      </c>
      <c r="I43" s="23"/>
    </row>
    <row r="44" spans="2:34" ht="13.8" thickBot="1" x14ac:dyDescent="0.3">
      <c r="B44" s="24"/>
      <c r="C44" s="25"/>
      <c r="D44" s="25"/>
      <c r="E44" s="25"/>
      <c r="F44" s="25"/>
      <c r="G44" s="25"/>
      <c r="H44" s="25"/>
      <c r="I44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1343-1FA0-4A77-BE15-44656BDCE5A1}">
  <dimension ref="A1:AH54"/>
  <sheetViews>
    <sheetView zoomScale="55" zoomScaleNormal="55" workbookViewId="0">
      <selection activeCell="N9" sqref="N9"/>
    </sheetView>
  </sheetViews>
  <sheetFormatPr defaultColWidth="9.6328125" defaultRowHeight="13.2" x14ac:dyDescent="0.25"/>
  <cols>
    <col min="1" max="2" width="2.6328125" style="1" customWidth="1"/>
    <col min="3" max="3" width="19.6328125" style="1" bestFit="1" customWidth="1"/>
    <col min="4" max="4" width="11.6328125" style="1" bestFit="1" customWidth="1"/>
    <col min="5" max="5" width="16.6328125" style="1" bestFit="1" customWidth="1"/>
    <col min="6" max="6" width="19.6328125" style="1" bestFit="1" customWidth="1"/>
    <col min="7" max="7" width="16" style="1" bestFit="1" customWidth="1"/>
    <col min="8" max="8" width="11.6328125" style="1" bestFit="1" customWidth="1"/>
    <col min="9" max="11" width="2.6328125" style="1" customWidth="1"/>
    <col min="12" max="26" width="5.6328125" style="1" customWidth="1"/>
    <col min="27" max="30" width="8.6328125" style="1" customWidth="1"/>
    <col min="31" max="41" width="5.6328125" style="1" customWidth="1"/>
    <col min="42" max="16384" width="9.6328125" style="1"/>
  </cols>
  <sheetData>
    <row r="1" spans="1:34" x14ac:dyDescent="0.25">
      <c r="A1" s="2" t="s">
        <v>104</v>
      </c>
    </row>
    <row r="2" spans="1:34" x14ac:dyDescent="0.25">
      <c r="A2" s="2"/>
    </row>
    <row r="3" spans="1:34" ht="13.8" thickBot="1" x14ac:dyDescent="0.3">
      <c r="J3" s="37"/>
    </row>
    <row r="4" spans="1:34" ht="13.8" thickBot="1" x14ac:dyDescent="0.3">
      <c r="B4" s="19"/>
      <c r="C4" s="20"/>
      <c r="D4" s="20"/>
      <c r="E4" s="20"/>
      <c r="F4" s="20"/>
      <c r="G4" s="20"/>
      <c r="H4" s="20"/>
      <c r="I4" s="21"/>
      <c r="L4" s="52" t="s">
        <v>41</v>
      </c>
    </row>
    <row r="5" spans="1:34" x14ac:dyDescent="0.25">
      <c r="B5" s="22"/>
      <c r="C5" s="1" t="s">
        <v>10</v>
      </c>
      <c r="D5" s="3" t="s">
        <v>9</v>
      </c>
      <c r="E5" s="58" t="s">
        <v>45</v>
      </c>
      <c r="F5" s="59" t="s">
        <v>46</v>
      </c>
      <c r="G5" s="59" t="s">
        <v>47</v>
      </c>
      <c r="H5" s="8" t="s">
        <v>89</v>
      </c>
      <c r="I5" s="23"/>
      <c r="L5" s="6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8" t="s">
        <v>61</v>
      </c>
      <c r="AB5" s="20"/>
      <c r="AC5" s="20"/>
      <c r="AD5" s="20"/>
      <c r="AE5" s="21"/>
    </row>
    <row r="6" spans="1:34" x14ac:dyDescent="0.25">
      <c r="B6" s="22"/>
      <c r="C6" s="60" t="s">
        <v>19</v>
      </c>
      <c r="D6" s="3"/>
      <c r="E6" s="6"/>
      <c r="F6" s="7"/>
      <c r="G6" s="7"/>
      <c r="H6" s="8"/>
      <c r="I6" s="23"/>
      <c r="L6" s="29" t="s">
        <v>9</v>
      </c>
      <c r="P6" s="27" t="s">
        <v>84</v>
      </c>
      <c r="V6" s="1" t="s">
        <v>84</v>
      </c>
      <c r="X6" s="27"/>
      <c r="AA6" s="4" t="s">
        <v>8</v>
      </c>
      <c r="AB6" s="17" t="s">
        <v>6</v>
      </c>
      <c r="AD6" s="3" t="s">
        <v>73</v>
      </c>
      <c r="AE6" s="23"/>
    </row>
    <row r="7" spans="1:34" x14ac:dyDescent="0.25">
      <c r="B7" s="22"/>
      <c r="C7" s="61" t="s">
        <v>20</v>
      </c>
      <c r="D7" s="4"/>
      <c r="E7" s="9"/>
      <c r="H7" s="10"/>
      <c r="I7" s="23"/>
      <c r="L7" s="31" t="s">
        <v>27</v>
      </c>
      <c r="M7" s="7">
        <v>2</v>
      </c>
      <c r="N7" s="8" t="s">
        <v>25</v>
      </c>
      <c r="Q7" s="1" t="s">
        <v>27</v>
      </c>
      <c r="R7" s="1" t="s">
        <v>24</v>
      </c>
      <c r="S7" s="1" t="s">
        <v>25</v>
      </c>
      <c r="T7" s="1" t="s">
        <v>26</v>
      </c>
      <c r="W7" s="14" t="s">
        <v>27</v>
      </c>
      <c r="X7" s="15" t="s">
        <v>85</v>
      </c>
      <c r="Y7" s="15" t="s">
        <v>25</v>
      </c>
      <c r="Z7" s="15" t="s">
        <v>26</v>
      </c>
      <c r="AA7" s="4" t="s">
        <v>4</v>
      </c>
      <c r="AB7" s="1" t="s">
        <v>8</v>
      </c>
      <c r="AD7" s="5" t="s">
        <v>74</v>
      </c>
      <c r="AE7" s="23"/>
      <c r="AG7" s="17" t="s">
        <v>79</v>
      </c>
      <c r="AH7" s="17" t="s">
        <v>78</v>
      </c>
    </row>
    <row r="8" spans="1:34" x14ac:dyDescent="0.25">
      <c r="B8" s="22"/>
      <c r="C8" s="61" t="s">
        <v>21</v>
      </c>
      <c r="D8" s="4"/>
      <c r="E8" s="9"/>
      <c r="H8" s="10"/>
      <c r="I8" s="23"/>
      <c r="L8" s="22" t="s">
        <v>24</v>
      </c>
      <c r="M8" s="1">
        <v>4</v>
      </c>
      <c r="N8" s="10" t="s">
        <v>25</v>
      </c>
      <c r="P8" s="1" t="s">
        <v>27</v>
      </c>
      <c r="Q8" s="17">
        <v>1</v>
      </c>
      <c r="R8" s="7">
        <f>M11</f>
        <v>2</v>
      </c>
      <c r="S8" s="7">
        <f>M12</f>
        <v>8</v>
      </c>
      <c r="T8" s="8">
        <f>M13</f>
        <v>4</v>
      </c>
      <c r="V8" s="3" t="s">
        <v>27</v>
      </c>
      <c r="W8" s="17">
        <f>Q8</f>
        <v>1</v>
      </c>
      <c r="X8" s="7">
        <f t="shared" ref="X8:Z8" si="0">R8</f>
        <v>2</v>
      </c>
      <c r="Y8" s="7">
        <f t="shared" si="0"/>
        <v>8</v>
      </c>
      <c r="Z8" s="8">
        <f t="shared" si="0"/>
        <v>4</v>
      </c>
      <c r="AA8" s="6">
        <f>SUMPRODUCT(W8:Z8,W13:Z13)</f>
        <v>2.1333333333333333</v>
      </c>
      <c r="AB8" s="3">
        <f>AA8/AA12</f>
        <v>0.53333333333333333</v>
      </c>
      <c r="AD8" s="3">
        <f>SUMPRODUCT(W8:Z8,W14:Z14)/AB8</f>
        <v>4</v>
      </c>
      <c r="AE8" s="23"/>
      <c r="AG8" s="17">
        <v>2</v>
      </c>
      <c r="AH8" s="17">
        <v>0</v>
      </c>
    </row>
    <row r="9" spans="1:34" x14ac:dyDescent="0.25">
      <c r="B9" s="22"/>
      <c r="C9" s="62" t="s">
        <v>22</v>
      </c>
      <c r="D9" s="5"/>
      <c r="E9" s="11"/>
      <c r="F9" s="12"/>
      <c r="G9" s="12"/>
      <c r="H9" s="13"/>
      <c r="I9" s="23"/>
      <c r="L9" s="47" t="s">
        <v>25</v>
      </c>
      <c r="M9" s="12">
        <v>0.5</v>
      </c>
      <c r="N9" s="13" t="s">
        <v>26</v>
      </c>
      <c r="P9" s="1" t="s">
        <v>24</v>
      </c>
      <c r="Q9" s="9"/>
      <c r="R9" s="17">
        <v>1</v>
      </c>
      <c r="S9" s="1">
        <f>S8/R8</f>
        <v>4</v>
      </c>
      <c r="T9" s="10">
        <f>T8/R8</f>
        <v>2</v>
      </c>
      <c r="V9" s="4" t="s">
        <v>24</v>
      </c>
      <c r="W9" s="9">
        <f>1/X8</f>
        <v>0.5</v>
      </c>
      <c r="X9" s="17">
        <f t="shared" ref="X9" si="1">R9</f>
        <v>1</v>
      </c>
      <c r="Y9" s="1">
        <f t="shared" ref="Y9" si="2">S9</f>
        <v>4</v>
      </c>
      <c r="Z9" s="10">
        <f t="shared" ref="Z9:Z11" si="3">T9</f>
        <v>2</v>
      </c>
      <c r="AA9" s="9">
        <f>SUMPRODUCT(W9:Z9,W13:Z13)</f>
        <v>1.0666666666666667</v>
      </c>
      <c r="AB9" s="4">
        <f>AA9/AA12</f>
        <v>0.26666666666666666</v>
      </c>
      <c r="AD9" s="4">
        <f>SUMPRODUCT(W9:Z9,W14:Z14)/AB9</f>
        <v>4</v>
      </c>
      <c r="AE9" s="23"/>
      <c r="AG9" s="17">
        <v>3</v>
      </c>
      <c r="AH9" s="17">
        <v>0.57999999999999996</v>
      </c>
    </row>
    <row r="10" spans="1:34" x14ac:dyDescent="0.25">
      <c r="B10" s="22"/>
      <c r="C10" s="1" t="s">
        <v>8</v>
      </c>
      <c r="E10" s="14"/>
      <c r="F10" s="15"/>
      <c r="G10" s="15"/>
      <c r="H10" s="16"/>
      <c r="I10" s="23"/>
      <c r="L10" s="22" t="s">
        <v>87</v>
      </c>
      <c r="P10" s="1" t="s">
        <v>25</v>
      </c>
      <c r="Q10" s="9"/>
      <c r="S10" s="17">
        <v>1</v>
      </c>
      <c r="T10" s="10">
        <f>T8/S8</f>
        <v>0.5</v>
      </c>
      <c r="V10" s="4" t="s">
        <v>25</v>
      </c>
      <c r="W10" s="9">
        <f>1/Y8</f>
        <v>0.125</v>
      </c>
      <c r="X10" s="1">
        <f>1/Y9</f>
        <v>0.25</v>
      </c>
      <c r="Y10" s="17">
        <v>1</v>
      </c>
      <c r="Z10" s="10">
        <f t="shared" si="3"/>
        <v>0.5</v>
      </c>
      <c r="AA10" s="9">
        <f>SUMPRODUCT(W10:Z10,W13:Z13)</f>
        <v>0.26666666666666666</v>
      </c>
      <c r="AB10" s="4">
        <f>AA10/AA12</f>
        <v>6.6666666666666666E-2</v>
      </c>
      <c r="AD10" s="4">
        <f>SUMPRODUCT(W10:Z10,W14:Z14)/AB10</f>
        <v>4</v>
      </c>
      <c r="AE10" s="23"/>
      <c r="AG10" s="17">
        <v>4</v>
      </c>
      <c r="AH10" s="17">
        <v>0.9</v>
      </c>
    </row>
    <row r="11" spans="1:34" ht="13.8" thickBot="1" x14ac:dyDescent="0.3">
      <c r="B11" s="24"/>
      <c r="C11" s="25"/>
      <c r="D11" s="25"/>
      <c r="E11" s="25"/>
      <c r="F11" s="25"/>
      <c r="G11" s="25"/>
      <c r="H11" s="25"/>
      <c r="I11" s="26"/>
      <c r="L11" s="31" t="s">
        <v>27</v>
      </c>
      <c r="M11" s="7">
        <f>M7</f>
        <v>2</v>
      </c>
      <c r="N11" s="8" t="s">
        <v>24</v>
      </c>
      <c r="P11" s="1" t="s">
        <v>26</v>
      </c>
      <c r="Q11" s="11"/>
      <c r="R11" s="12"/>
      <c r="S11" s="12"/>
      <c r="T11" s="17">
        <v>1</v>
      </c>
      <c r="V11" s="5" t="s">
        <v>26</v>
      </c>
      <c r="W11" s="9">
        <f>1/Z8</f>
        <v>0.25</v>
      </c>
      <c r="X11" s="1">
        <f>1/Z9</f>
        <v>0.5</v>
      </c>
      <c r="Y11" s="1">
        <f>1/Z10</f>
        <v>2</v>
      </c>
      <c r="Z11" s="3">
        <f t="shared" si="3"/>
        <v>1</v>
      </c>
      <c r="AA11" s="11">
        <f>SUMPRODUCT(W11:Z11,W13:Z13)</f>
        <v>0.53333333333333333</v>
      </c>
      <c r="AB11" s="5">
        <f>AA11/AA12</f>
        <v>0.13333333333333333</v>
      </c>
      <c r="AD11" s="5">
        <f>SUMPRODUCT(W11:Z11,W14:Z14)/AB11</f>
        <v>4</v>
      </c>
      <c r="AE11" s="23"/>
      <c r="AG11" s="17">
        <v>5</v>
      </c>
      <c r="AH11" s="17">
        <v>1.1200000000000001</v>
      </c>
    </row>
    <row r="12" spans="1:34" x14ac:dyDescent="0.25">
      <c r="L12" s="22" t="s">
        <v>27</v>
      </c>
      <c r="M12" s="1">
        <f>M7*M8</f>
        <v>8</v>
      </c>
      <c r="N12" s="10" t="s">
        <v>25</v>
      </c>
      <c r="V12" s="14" t="s">
        <v>3</v>
      </c>
      <c r="W12" s="15">
        <f>SUM(W8:W11)</f>
        <v>1.875</v>
      </c>
      <c r="X12" s="15">
        <f t="shared" ref="X12:AA12" si="4">SUM(X8:X11)</f>
        <v>3.75</v>
      </c>
      <c r="Y12" s="15">
        <f t="shared" si="4"/>
        <v>15</v>
      </c>
      <c r="Z12" s="15">
        <f t="shared" si="4"/>
        <v>7.5</v>
      </c>
      <c r="AA12" s="13">
        <f t="shared" si="4"/>
        <v>4</v>
      </c>
      <c r="AC12" s="64" t="s">
        <v>76</v>
      </c>
      <c r="AD12" s="3">
        <f>AVERAGE(AD8:AD10)</f>
        <v>4</v>
      </c>
      <c r="AE12" s="30" t="s">
        <v>78</v>
      </c>
      <c r="AG12" s="17">
        <v>6</v>
      </c>
      <c r="AH12" s="17">
        <v>1.24</v>
      </c>
    </row>
    <row r="13" spans="1:34" ht="13.8" thickBot="1" x14ac:dyDescent="0.3">
      <c r="C13" s="1" t="s">
        <v>7</v>
      </c>
      <c r="L13" s="47" t="s">
        <v>27</v>
      </c>
      <c r="M13" s="12">
        <f>M7*M8*M9</f>
        <v>4</v>
      </c>
      <c r="N13" s="13" t="s">
        <v>26</v>
      </c>
      <c r="V13" s="14" t="s">
        <v>86</v>
      </c>
      <c r="W13" s="15">
        <f>1/W12</f>
        <v>0.53333333333333333</v>
      </c>
      <c r="X13" s="15">
        <f t="shared" ref="X13:Z13" si="5">1/X12</f>
        <v>0.26666666666666666</v>
      </c>
      <c r="Y13" s="15">
        <f t="shared" si="5"/>
        <v>6.6666666666666666E-2</v>
      </c>
      <c r="Z13" s="16">
        <f t="shared" si="5"/>
        <v>0.13333333333333333</v>
      </c>
      <c r="AC13" s="65" t="s">
        <v>75</v>
      </c>
      <c r="AD13" s="4">
        <v>4</v>
      </c>
      <c r="AE13" s="32">
        <v>0.9</v>
      </c>
      <c r="AG13" s="17">
        <v>7</v>
      </c>
      <c r="AH13" s="17">
        <v>1.32</v>
      </c>
    </row>
    <row r="14" spans="1:34" ht="13.8" thickBot="1" x14ac:dyDescent="0.3">
      <c r="B14" s="19"/>
      <c r="C14" s="20"/>
      <c r="D14" s="20"/>
      <c r="E14" s="20"/>
      <c r="F14" s="20"/>
      <c r="G14" s="20"/>
      <c r="H14" s="20"/>
      <c r="I14" s="21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34" t="s">
        <v>8</v>
      </c>
      <c r="W14" s="35">
        <f>AB8</f>
        <v>0.53333333333333333</v>
      </c>
      <c r="X14" s="35">
        <f>AB9</f>
        <v>0.26666666666666666</v>
      </c>
      <c r="Y14" s="35">
        <f>AB10</f>
        <v>6.6666666666666666E-2</v>
      </c>
      <c r="Z14" s="36">
        <f>AB11</f>
        <v>0.13333333333333333</v>
      </c>
      <c r="AA14" s="25"/>
      <c r="AB14" s="25"/>
      <c r="AC14" s="66" t="s">
        <v>77</v>
      </c>
      <c r="AD14" s="49">
        <f>(AD12-AD13)/3/AE13</f>
        <v>0</v>
      </c>
      <c r="AE14" s="26"/>
      <c r="AG14" s="17">
        <v>8</v>
      </c>
      <c r="AH14" s="17">
        <v>1.41</v>
      </c>
    </row>
    <row r="15" spans="1:34" x14ac:dyDescent="0.25">
      <c r="B15" s="22"/>
      <c r="C15" s="1" t="s">
        <v>10</v>
      </c>
      <c r="D15" s="6" t="s">
        <v>9</v>
      </c>
      <c r="E15" s="58" t="s">
        <v>45</v>
      </c>
      <c r="F15" s="59" t="s">
        <v>46</v>
      </c>
      <c r="G15" s="59" t="s">
        <v>47</v>
      </c>
      <c r="H15" s="8" t="s">
        <v>89</v>
      </c>
      <c r="I15" s="23"/>
      <c r="L15" s="6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8" t="s">
        <v>61</v>
      </c>
      <c r="AB15" s="20"/>
      <c r="AC15" s="20"/>
      <c r="AD15" s="20"/>
      <c r="AE15" s="21"/>
    </row>
    <row r="16" spans="1:34" x14ac:dyDescent="0.25">
      <c r="B16" s="22"/>
      <c r="C16" s="60" t="s">
        <v>19</v>
      </c>
      <c r="D16" s="6">
        <f>AB8</f>
        <v>0.53333333333333333</v>
      </c>
      <c r="E16" s="6">
        <f>AB18</f>
        <v>0.23076923076923078</v>
      </c>
      <c r="F16" s="7">
        <f>AB19</f>
        <v>0.46153846153846156</v>
      </c>
      <c r="G16" s="7">
        <f>AB20</f>
        <v>0.23076923076923078</v>
      </c>
      <c r="H16" s="8">
        <f>AB21</f>
        <v>7.6923076923076927E-2</v>
      </c>
      <c r="I16" s="23"/>
      <c r="L16" s="29" t="str">
        <f>C6</f>
        <v>C1:Technical approach</v>
      </c>
      <c r="P16" s="27" t="s">
        <v>84</v>
      </c>
      <c r="V16" s="1" t="s">
        <v>84</v>
      </c>
      <c r="X16" s="27"/>
      <c r="AA16" s="4" t="s">
        <v>8</v>
      </c>
      <c r="AB16" s="17" t="s">
        <v>6</v>
      </c>
      <c r="AD16" s="3" t="s">
        <v>73</v>
      </c>
      <c r="AE16" s="23"/>
    </row>
    <row r="17" spans="2:31" x14ac:dyDescent="0.25">
      <c r="B17" s="22"/>
      <c r="C17" s="61" t="s">
        <v>20</v>
      </c>
      <c r="D17" s="9">
        <f>AB9</f>
        <v>0.26666666666666666</v>
      </c>
      <c r="E17" s="9">
        <f>AB28</f>
        <v>0.37037037037037035</v>
      </c>
      <c r="F17" s="1">
        <f>AB29</f>
        <v>7.407407407407407E-2</v>
      </c>
      <c r="G17" s="1">
        <f>AB30</f>
        <v>0.37037037037037035</v>
      </c>
      <c r="H17" s="10">
        <f>AB31</f>
        <v>0.18518518518518517</v>
      </c>
      <c r="I17" s="23"/>
      <c r="L17" s="31" t="s">
        <v>30</v>
      </c>
      <c r="M17" s="7">
        <v>0.5</v>
      </c>
      <c r="N17" s="8" t="s">
        <v>28</v>
      </c>
      <c r="Q17" s="1" t="s">
        <v>30</v>
      </c>
      <c r="R17" s="1" t="s">
        <v>28</v>
      </c>
      <c r="S17" s="1" t="s">
        <v>29</v>
      </c>
      <c r="T17" s="1" t="s">
        <v>88</v>
      </c>
      <c r="W17" s="14" t="s">
        <v>30</v>
      </c>
      <c r="X17" s="15" t="s">
        <v>28</v>
      </c>
      <c r="Y17" s="15" t="s">
        <v>29</v>
      </c>
      <c r="Z17" s="15" t="s">
        <v>88</v>
      </c>
      <c r="AA17" s="4" t="s">
        <v>4</v>
      </c>
      <c r="AB17" s="1" t="s">
        <v>8</v>
      </c>
      <c r="AD17" s="5" t="s">
        <v>74</v>
      </c>
      <c r="AE17" s="23"/>
    </row>
    <row r="18" spans="2:31" x14ac:dyDescent="0.25">
      <c r="B18" s="22"/>
      <c r="C18" s="61" t="s">
        <v>21</v>
      </c>
      <c r="D18" s="9">
        <f>AB10</f>
        <v>6.6666666666666666E-2</v>
      </c>
      <c r="E18" s="9">
        <f>AB38</f>
        <v>0.35294117647058826</v>
      </c>
      <c r="F18" s="1">
        <f>AB39</f>
        <v>0.23529411764705885</v>
      </c>
      <c r="G18" s="1">
        <f>AB40</f>
        <v>0.11764705882352942</v>
      </c>
      <c r="H18" s="10">
        <f>AB41</f>
        <v>0.29411764705882354</v>
      </c>
      <c r="I18" s="23"/>
      <c r="L18" s="22" t="s">
        <v>28</v>
      </c>
      <c r="M18" s="1">
        <v>2</v>
      </c>
      <c r="N18" s="10" t="s">
        <v>29</v>
      </c>
      <c r="P18" s="1" t="s">
        <v>30</v>
      </c>
      <c r="Q18" s="17">
        <v>1</v>
      </c>
      <c r="R18" s="7">
        <f>M21</f>
        <v>0.5</v>
      </c>
      <c r="S18" s="7">
        <f>M22</f>
        <v>1</v>
      </c>
      <c r="T18" s="8">
        <f>M23</f>
        <v>3</v>
      </c>
      <c r="V18" s="3" t="s">
        <v>30</v>
      </c>
      <c r="W18" s="17">
        <f>Q18</f>
        <v>1</v>
      </c>
      <c r="X18" s="7">
        <f t="shared" ref="X18:X19" si="6">R18</f>
        <v>0.5</v>
      </c>
      <c r="Y18" s="7">
        <f t="shared" ref="Y18:Y19" si="7">S18</f>
        <v>1</v>
      </c>
      <c r="Z18" s="8">
        <f t="shared" ref="Z18:Z21" si="8">T18</f>
        <v>3</v>
      </c>
      <c r="AA18" s="6">
        <f>SUMPRODUCT(W18:Z18,W23:Z23)</f>
        <v>0.92307692307692313</v>
      </c>
      <c r="AB18" s="3">
        <f>AA18/AA22</f>
        <v>0.23076923076923078</v>
      </c>
      <c r="AD18" s="3">
        <f>SUMPRODUCT(W18:Z18,W24:Z24)/AB18</f>
        <v>4</v>
      </c>
      <c r="AE18" s="23"/>
    </row>
    <row r="19" spans="2:31" x14ac:dyDescent="0.25">
      <c r="B19" s="22"/>
      <c r="C19" s="62" t="s">
        <v>22</v>
      </c>
      <c r="D19" s="11">
        <f>AB11</f>
        <v>0.13333333333333333</v>
      </c>
      <c r="E19" s="11">
        <f>AB48</f>
        <v>0.33333333333333337</v>
      </c>
      <c r="F19" s="12">
        <f>AB49</f>
        <v>0.33333333333333337</v>
      </c>
      <c r="G19" s="12">
        <f>AB50</f>
        <v>0.16666666666666669</v>
      </c>
      <c r="H19" s="13">
        <f>AB51</f>
        <v>0.16666666666666669</v>
      </c>
      <c r="I19" s="23"/>
      <c r="L19" s="47" t="s">
        <v>29</v>
      </c>
      <c r="M19" s="12">
        <v>3</v>
      </c>
      <c r="N19" s="13" t="s">
        <v>88</v>
      </c>
      <c r="P19" s="1" t="s">
        <v>28</v>
      </c>
      <c r="Q19" s="9"/>
      <c r="R19" s="17">
        <v>1</v>
      </c>
      <c r="S19" s="1">
        <f>S18/R18</f>
        <v>2</v>
      </c>
      <c r="T19" s="10">
        <f>T18/R18</f>
        <v>6</v>
      </c>
      <c r="V19" s="4" t="s">
        <v>28</v>
      </c>
      <c r="W19" s="9">
        <f>1/X18</f>
        <v>2</v>
      </c>
      <c r="X19" s="17">
        <f t="shared" si="6"/>
        <v>1</v>
      </c>
      <c r="Y19" s="1">
        <f t="shared" si="7"/>
        <v>2</v>
      </c>
      <c r="Z19" s="10">
        <f t="shared" si="8"/>
        <v>6</v>
      </c>
      <c r="AA19" s="9">
        <f>SUMPRODUCT(W19:Z19,W23:Z23)</f>
        <v>1.8461538461538463</v>
      </c>
      <c r="AB19" s="4">
        <f>AA19/AA22</f>
        <v>0.46153846153846156</v>
      </c>
      <c r="AD19" s="4">
        <f>SUMPRODUCT(W19:Z19,W24:Z24)/AB19</f>
        <v>4</v>
      </c>
      <c r="AE19" s="23"/>
    </row>
    <row r="20" spans="2:31" x14ac:dyDescent="0.25">
      <c r="B20" s="22"/>
      <c r="C20" s="1" t="s">
        <v>8</v>
      </c>
      <c r="E20" s="11">
        <f>SUMPRODUCT(D16:D19,E16:E19)</f>
        <v>0.28981621138483882</v>
      </c>
      <c r="F20" s="12">
        <f>SUMPRODUCT(D16:D19,F16:F19)</f>
        <v>0.32603765152784764</v>
      </c>
      <c r="G20" s="12">
        <f>SUMPRODUCT(D16:D19,G16:G19)</f>
        <v>0.2519077146528127</v>
      </c>
      <c r="H20" s="13">
        <f>SUMPRODUCT(D16:D19,H16:H19)</f>
        <v>0.13223842243450085</v>
      </c>
      <c r="I20" s="23"/>
      <c r="L20" s="22" t="s">
        <v>87</v>
      </c>
      <c r="P20" s="1" t="s">
        <v>29</v>
      </c>
      <c r="Q20" s="9"/>
      <c r="S20" s="17">
        <v>1</v>
      </c>
      <c r="T20" s="10">
        <f>T18/S18</f>
        <v>3</v>
      </c>
      <c r="V20" s="4" t="s">
        <v>29</v>
      </c>
      <c r="W20" s="9">
        <f>1/Y18</f>
        <v>1</v>
      </c>
      <c r="X20" s="1">
        <f>1/Y19</f>
        <v>0.5</v>
      </c>
      <c r="Y20" s="17">
        <v>1</v>
      </c>
      <c r="Z20" s="10">
        <f t="shared" si="8"/>
        <v>3</v>
      </c>
      <c r="AA20" s="9">
        <f>SUMPRODUCT(W20:Z20,W23:Z23)</f>
        <v>0.92307692307692313</v>
      </c>
      <c r="AB20" s="4">
        <f>AA20/AA22</f>
        <v>0.23076923076923078</v>
      </c>
      <c r="AD20" s="4">
        <f>SUMPRODUCT(W20:Z20,W24:Z24)/AB20</f>
        <v>4</v>
      </c>
      <c r="AE20" s="23"/>
    </row>
    <row r="21" spans="2:31" ht="13.8" thickBot="1" x14ac:dyDescent="0.3">
      <c r="B21" s="24"/>
      <c r="C21" s="25"/>
      <c r="D21" s="25"/>
      <c r="E21" s="25"/>
      <c r="F21" s="25"/>
      <c r="G21" s="25"/>
      <c r="H21" s="25"/>
      <c r="I21" s="26"/>
      <c r="L21" s="31" t="s">
        <v>30</v>
      </c>
      <c r="M21" s="7">
        <f>M17</f>
        <v>0.5</v>
      </c>
      <c r="N21" s="8" t="s">
        <v>28</v>
      </c>
      <c r="P21" s="1" t="s">
        <v>88</v>
      </c>
      <c r="Q21" s="11"/>
      <c r="R21" s="12"/>
      <c r="S21" s="12"/>
      <c r="T21" s="17">
        <v>1</v>
      </c>
      <c r="V21" s="5" t="s">
        <v>88</v>
      </c>
      <c r="W21" s="9">
        <f>1/Z18</f>
        <v>0.33333333333333331</v>
      </c>
      <c r="X21" s="1">
        <f>1/Z19</f>
        <v>0.16666666666666666</v>
      </c>
      <c r="Y21" s="1">
        <f>1/Z20</f>
        <v>0.33333333333333331</v>
      </c>
      <c r="Z21" s="3">
        <f t="shared" si="8"/>
        <v>1</v>
      </c>
      <c r="AA21" s="11">
        <f>SUMPRODUCT(W21:Z21,W23:Z23)</f>
        <v>0.30769230769230771</v>
      </c>
      <c r="AB21" s="5">
        <f>AA21/AA22</f>
        <v>7.6923076923076927E-2</v>
      </c>
      <c r="AD21" s="5">
        <f>SUMPRODUCT(W21:Z21,W24:Z24)/AB21</f>
        <v>4</v>
      </c>
      <c r="AE21" s="23"/>
    </row>
    <row r="22" spans="2:31" x14ac:dyDescent="0.25">
      <c r="L22" s="22" t="s">
        <v>30</v>
      </c>
      <c r="M22" s="1">
        <f>M17*M18</f>
        <v>1</v>
      </c>
      <c r="N22" s="10" t="s">
        <v>29</v>
      </c>
      <c r="V22" s="14" t="s">
        <v>3</v>
      </c>
      <c r="W22" s="15">
        <f>SUM(W18:W21)</f>
        <v>4.333333333333333</v>
      </c>
      <c r="X22" s="15">
        <f t="shared" ref="X22" si="9">SUM(X18:X21)</f>
        <v>2.1666666666666665</v>
      </c>
      <c r="Y22" s="15">
        <f t="shared" ref="Y22" si="10">SUM(Y18:Y21)</f>
        <v>4.333333333333333</v>
      </c>
      <c r="Z22" s="15">
        <f t="shared" ref="Z22" si="11">SUM(Z18:Z21)</f>
        <v>13</v>
      </c>
      <c r="AA22" s="13">
        <f t="shared" ref="AA22" si="12">SUM(AA18:AA21)</f>
        <v>4</v>
      </c>
      <c r="AC22" s="64" t="s">
        <v>76</v>
      </c>
      <c r="AD22" s="3">
        <f>AVERAGE(AD18:AD20)</f>
        <v>4</v>
      </c>
      <c r="AE22" s="30" t="s">
        <v>78</v>
      </c>
    </row>
    <row r="23" spans="2:31" ht="13.8" thickBot="1" x14ac:dyDescent="0.3">
      <c r="C23" s="37" t="s">
        <v>17</v>
      </c>
      <c r="L23" s="47" t="s">
        <v>30</v>
      </c>
      <c r="M23" s="12">
        <f>M17*M18*M19</f>
        <v>3</v>
      </c>
      <c r="N23" s="13" t="s">
        <v>88</v>
      </c>
      <c r="V23" s="14" t="s">
        <v>86</v>
      </c>
      <c r="W23" s="15">
        <f>1/W22</f>
        <v>0.23076923076923078</v>
      </c>
      <c r="X23" s="15">
        <f t="shared" ref="X23" si="13">1/X22</f>
        <v>0.46153846153846156</v>
      </c>
      <c r="Y23" s="15">
        <f t="shared" ref="Y23" si="14">1/Y22</f>
        <v>0.23076923076923078</v>
      </c>
      <c r="Z23" s="16">
        <f t="shared" ref="Z23" si="15">1/Z22</f>
        <v>7.6923076923076927E-2</v>
      </c>
      <c r="AC23" s="65" t="s">
        <v>75</v>
      </c>
      <c r="AD23" s="4">
        <v>4</v>
      </c>
      <c r="AE23" s="32">
        <v>0.9</v>
      </c>
    </row>
    <row r="24" spans="2:31" ht="13.8" thickBot="1" x14ac:dyDescent="0.3">
      <c r="B24" s="19"/>
      <c r="C24" s="20"/>
      <c r="D24" s="20"/>
      <c r="E24" s="20"/>
      <c r="F24" s="20"/>
      <c r="G24" s="20"/>
      <c r="H24" s="20"/>
      <c r="I24" s="21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34" t="s">
        <v>8</v>
      </c>
      <c r="W24" s="35">
        <f>AB18</f>
        <v>0.23076923076923078</v>
      </c>
      <c r="X24" s="35">
        <f>AB19</f>
        <v>0.46153846153846156</v>
      </c>
      <c r="Y24" s="35">
        <f>AB20</f>
        <v>0.23076923076923078</v>
      </c>
      <c r="Z24" s="36">
        <f>AB21</f>
        <v>7.6923076923076927E-2</v>
      </c>
      <c r="AA24" s="25"/>
      <c r="AB24" s="25"/>
      <c r="AC24" s="66" t="s">
        <v>77</v>
      </c>
      <c r="AD24" s="49">
        <f>(AD22-AD23)/3/AE23</f>
        <v>0</v>
      </c>
      <c r="AE24" s="26"/>
    </row>
    <row r="25" spans="2:31" x14ac:dyDescent="0.25">
      <c r="B25" s="22"/>
      <c r="C25" s="1" t="s">
        <v>23</v>
      </c>
      <c r="F25" s="17" t="s">
        <v>48</v>
      </c>
      <c r="I25" s="23"/>
      <c r="L25" s="63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8" t="s">
        <v>61</v>
      </c>
      <c r="AB25" s="20"/>
      <c r="AC25" s="20"/>
      <c r="AD25" s="20"/>
      <c r="AE25" s="21"/>
    </row>
    <row r="26" spans="2:31" x14ac:dyDescent="0.25">
      <c r="B26" s="22"/>
      <c r="F26" s="1" t="s">
        <v>83</v>
      </c>
      <c r="I26" s="23"/>
      <c r="L26" s="29" t="str">
        <f>C17</f>
        <v>C2:Management approach</v>
      </c>
      <c r="P26" s="27" t="s">
        <v>84</v>
      </c>
      <c r="V26" s="1" t="s">
        <v>84</v>
      </c>
      <c r="X26" s="27"/>
      <c r="AA26" s="4" t="s">
        <v>8</v>
      </c>
      <c r="AB26" s="17" t="s">
        <v>6</v>
      </c>
      <c r="AD26" s="3" t="s">
        <v>73</v>
      </c>
      <c r="AE26" s="23"/>
    </row>
    <row r="27" spans="2:31" x14ac:dyDescent="0.25">
      <c r="B27" s="22"/>
      <c r="C27" s="1" t="s">
        <v>18</v>
      </c>
      <c r="E27" s="58" t="str">
        <f>C6</f>
        <v>C1:Technical approach</v>
      </c>
      <c r="F27" s="59" t="str">
        <f>C7</f>
        <v>C2:Management approach</v>
      </c>
      <c r="G27" s="18" t="str">
        <f>C8</f>
        <v>C3:Past performance</v>
      </c>
      <c r="H27" s="71" t="s">
        <v>22</v>
      </c>
      <c r="I27" s="23"/>
      <c r="L27" s="31" t="s">
        <v>30</v>
      </c>
      <c r="M27" s="7">
        <v>5</v>
      </c>
      <c r="N27" s="8" t="s">
        <v>28</v>
      </c>
      <c r="Q27" s="1" t="s">
        <v>30</v>
      </c>
      <c r="R27" s="1" t="s">
        <v>28</v>
      </c>
      <c r="S27" s="1" t="s">
        <v>29</v>
      </c>
      <c r="T27" s="1" t="s">
        <v>88</v>
      </c>
      <c r="W27" s="1" t="s">
        <v>30</v>
      </c>
      <c r="X27" s="1" t="s">
        <v>28</v>
      </c>
      <c r="Y27" s="1" t="s">
        <v>29</v>
      </c>
      <c r="Z27" s="1" t="s">
        <v>88</v>
      </c>
      <c r="AA27" s="4" t="s">
        <v>4</v>
      </c>
      <c r="AB27" s="1" t="s">
        <v>8</v>
      </c>
      <c r="AD27" s="5" t="s">
        <v>74</v>
      </c>
      <c r="AE27" s="23"/>
    </row>
    <row r="28" spans="2:31" x14ac:dyDescent="0.25">
      <c r="B28" s="22"/>
      <c r="E28" s="11">
        <f>D16</f>
        <v>0.53333333333333333</v>
      </c>
      <c r="F28" s="12">
        <f>D17</f>
        <v>0.26666666666666666</v>
      </c>
      <c r="G28" s="5">
        <f>D18</f>
        <v>6.6666666666666666E-2</v>
      </c>
      <c r="H28" s="13">
        <f>D19</f>
        <v>0.13333333333333333</v>
      </c>
      <c r="I28" s="23"/>
      <c r="L28" s="22" t="s">
        <v>28</v>
      </c>
      <c r="M28" s="1">
        <v>0.2</v>
      </c>
      <c r="N28" s="10" t="s">
        <v>29</v>
      </c>
      <c r="P28" s="1" t="s">
        <v>30</v>
      </c>
      <c r="Q28" s="17">
        <v>1</v>
      </c>
      <c r="R28" s="7">
        <f>M31</f>
        <v>5</v>
      </c>
      <c r="S28" s="7">
        <f>M32</f>
        <v>1</v>
      </c>
      <c r="T28" s="8">
        <f>M33</f>
        <v>2</v>
      </c>
      <c r="V28" s="1" t="s">
        <v>30</v>
      </c>
      <c r="W28" s="17">
        <f>Q28</f>
        <v>1</v>
      </c>
      <c r="X28" s="7">
        <f t="shared" ref="X28:X29" si="16">R28</f>
        <v>5</v>
      </c>
      <c r="Y28" s="7">
        <f t="shared" ref="Y28:Y29" si="17">S28</f>
        <v>1</v>
      </c>
      <c r="Z28" s="8">
        <f t="shared" ref="Z28:Z31" si="18">T28</f>
        <v>2</v>
      </c>
      <c r="AA28" s="6">
        <f>SUMPRODUCT(W28:Z28,W33:Z33)</f>
        <v>1.4814814814814814</v>
      </c>
      <c r="AB28" s="3">
        <f>AA28/AA32</f>
        <v>0.37037037037037035</v>
      </c>
      <c r="AD28" s="3">
        <f>SUMPRODUCT(W28:Z28,W34:Z34)/AB28</f>
        <v>4</v>
      </c>
      <c r="AE28" s="23"/>
    </row>
    <row r="29" spans="2:31" x14ac:dyDescent="0.25">
      <c r="B29" s="22"/>
      <c r="E29" s="1" t="s">
        <v>83</v>
      </c>
      <c r="F29" s="1" t="s">
        <v>83</v>
      </c>
      <c r="G29" s="1" t="s">
        <v>83</v>
      </c>
      <c r="H29" s="1" t="s">
        <v>83</v>
      </c>
      <c r="I29" s="23"/>
      <c r="L29" s="47" t="s">
        <v>29</v>
      </c>
      <c r="M29" s="12">
        <v>2</v>
      </c>
      <c r="N29" s="13" t="s">
        <v>88</v>
      </c>
      <c r="P29" s="1" t="s">
        <v>28</v>
      </c>
      <c r="Q29" s="9"/>
      <c r="R29" s="17">
        <v>1</v>
      </c>
      <c r="S29" s="1">
        <f>S28/R28</f>
        <v>0.2</v>
      </c>
      <c r="T29" s="10">
        <f>T28/R28</f>
        <v>0.4</v>
      </c>
      <c r="V29" s="1" t="s">
        <v>28</v>
      </c>
      <c r="W29" s="9">
        <f>1/X28</f>
        <v>0.2</v>
      </c>
      <c r="X29" s="17">
        <f t="shared" si="16"/>
        <v>1</v>
      </c>
      <c r="Y29" s="1">
        <f t="shared" si="17"/>
        <v>0.2</v>
      </c>
      <c r="Z29" s="10">
        <f t="shared" si="18"/>
        <v>0.4</v>
      </c>
      <c r="AA29" s="9">
        <f>SUMPRODUCT(W29:Z29,W33:Z33)</f>
        <v>0.29629629629629628</v>
      </c>
      <c r="AB29" s="4">
        <f>AA29/AA32</f>
        <v>7.407407407407407E-2</v>
      </c>
      <c r="AD29" s="4">
        <f>SUMPRODUCT(W29:Z29,W34:Z34)/AB29</f>
        <v>4</v>
      </c>
      <c r="AE29" s="23"/>
    </row>
    <row r="30" spans="2:31" x14ac:dyDescent="0.25">
      <c r="B30" s="22"/>
      <c r="C30" s="1" t="s">
        <v>67</v>
      </c>
      <c r="D30" s="1" t="str">
        <f>E5</f>
        <v>A1:Proposal#1</v>
      </c>
      <c r="E30" s="6">
        <f>AB18</f>
        <v>0.23076923076923078</v>
      </c>
      <c r="F30" s="3">
        <f>AB28</f>
        <v>0.37037037037037035</v>
      </c>
      <c r="G30" s="3">
        <f>AB38</f>
        <v>0.35294117647058826</v>
      </c>
      <c r="H30" s="8">
        <f>AB48</f>
        <v>0.33333333333333337</v>
      </c>
      <c r="I30" s="23"/>
      <c r="L30" s="22" t="s">
        <v>87</v>
      </c>
      <c r="P30" s="1" t="s">
        <v>29</v>
      </c>
      <c r="Q30" s="9"/>
      <c r="S30" s="17">
        <v>1</v>
      </c>
      <c r="T30" s="10">
        <f>T28/S28</f>
        <v>2</v>
      </c>
      <c r="V30" s="1" t="s">
        <v>29</v>
      </c>
      <c r="W30" s="9">
        <f>1/Y28</f>
        <v>1</v>
      </c>
      <c r="X30" s="1">
        <f>1/Y29</f>
        <v>5</v>
      </c>
      <c r="Y30" s="17">
        <v>1</v>
      </c>
      <c r="Z30" s="10">
        <f t="shared" si="18"/>
        <v>2</v>
      </c>
      <c r="AA30" s="9">
        <f>SUMPRODUCT(W30:Z30,W33:Z33)</f>
        <v>1.4814814814814814</v>
      </c>
      <c r="AB30" s="4">
        <f>AA30/AA32</f>
        <v>0.37037037037037035</v>
      </c>
      <c r="AD30" s="4">
        <f>SUMPRODUCT(W30:Z30,W34:Z34)/AB30</f>
        <v>4</v>
      </c>
      <c r="AE30" s="23"/>
    </row>
    <row r="31" spans="2:31" x14ac:dyDescent="0.25">
      <c r="B31" s="22"/>
      <c r="D31" s="1" t="str">
        <f>F5</f>
        <v>A2:Proposal#2</v>
      </c>
      <c r="E31" s="9">
        <f>AB19</f>
        <v>0.46153846153846156</v>
      </c>
      <c r="F31" s="4">
        <f>AB29</f>
        <v>7.407407407407407E-2</v>
      </c>
      <c r="G31" s="4">
        <f>AB39</f>
        <v>0.23529411764705885</v>
      </c>
      <c r="H31" s="10">
        <f>AB49</f>
        <v>0.33333333333333337</v>
      </c>
      <c r="I31" s="23"/>
      <c r="L31" s="31" t="s">
        <v>30</v>
      </c>
      <c r="M31" s="7">
        <f>M27</f>
        <v>5</v>
      </c>
      <c r="N31" s="8" t="s">
        <v>28</v>
      </c>
      <c r="P31" s="1" t="s">
        <v>88</v>
      </c>
      <c r="Q31" s="11"/>
      <c r="R31" s="12"/>
      <c r="S31" s="12"/>
      <c r="T31" s="17">
        <v>1</v>
      </c>
      <c r="V31" s="1" t="s">
        <v>88</v>
      </c>
      <c r="W31" s="9">
        <f>1/Z28</f>
        <v>0.5</v>
      </c>
      <c r="X31" s="1">
        <f>1/Z29</f>
        <v>2.5</v>
      </c>
      <c r="Y31" s="1">
        <f>1/Z30</f>
        <v>0.5</v>
      </c>
      <c r="Z31" s="3">
        <f t="shared" si="18"/>
        <v>1</v>
      </c>
      <c r="AA31" s="11">
        <f>SUMPRODUCT(W31:Z31,W33:Z33)</f>
        <v>0.7407407407407407</v>
      </c>
      <c r="AB31" s="5">
        <f>AA31/AA32</f>
        <v>0.18518518518518517</v>
      </c>
      <c r="AD31" s="5">
        <f>SUMPRODUCT(W31:Z31,W34:Z34)/AB31</f>
        <v>4</v>
      </c>
      <c r="AE31" s="23"/>
    </row>
    <row r="32" spans="2:31" x14ac:dyDescent="0.25">
      <c r="B32" s="22"/>
      <c r="D32" s="1" t="str">
        <f>G5</f>
        <v>A3:Proposal#3</v>
      </c>
      <c r="E32" s="9">
        <f>AB20</f>
        <v>0.23076923076923078</v>
      </c>
      <c r="F32" s="4">
        <f>AB30</f>
        <v>0.37037037037037035</v>
      </c>
      <c r="G32" s="4">
        <f>AB40</f>
        <v>0.11764705882352942</v>
      </c>
      <c r="H32" s="10">
        <f>AB50</f>
        <v>0.16666666666666669</v>
      </c>
      <c r="I32" s="23"/>
      <c r="L32" s="22" t="s">
        <v>30</v>
      </c>
      <c r="M32" s="1">
        <f>M27*M28</f>
        <v>1</v>
      </c>
      <c r="N32" s="10" t="s">
        <v>29</v>
      </c>
      <c r="V32" s="14" t="s">
        <v>3</v>
      </c>
      <c r="W32" s="15">
        <f>SUM(W28:W31)</f>
        <v>2.7</v>
      </c>
      <c r="X32" s="15">
        <f t="shared" ref="X32" si="19">SUM(X28:X31)</f>
        <v>13.5</v>
      </c>
      <c r="Y32" s="15">
        <f t="shared" ref="Y32" si="20">SUM(Y28:Y31)</f>
        <v>2.7</v>
      </c>
      <c r="Z32" s="15">
        <f t="shared" ref="Z32" si="21">SUM(Z28:Z31)</f>
        <v>5.4</v>
      </c>
      <c r="AA32" s="13">
        <f t="shared" ref="AA32" si="22">SUM(AA28:AA31)</f>
        <v>4</v>
      </c>
      <c r="AC32" s="64" t="s">
        <v>76</v>
      </c>
      <c r="AD32" s="3">
        <f>AVERAGE(AD28:AD30)</f>
        <v>4</v>
      </c>
      <c r="AE32" s="30" t="s">
        <v>78</v>
      </c>
    </row>
    <row r="33" spans="2:31" x14ac:dyDescent="0.25">
      <c r="B33" s="22"/>
      <c r="D33" s="1" t="s">
        <v>89</v>
      </c>
      <c r="E33" s="11">
        <f>AB21</f>
        <v>7.6923076923076927E-2</v>
      </c>
      <c r="F33" s="5">
        <f>AB31</f>
        <v>0.18518518518518517</v>
      </c>
      <c r="G33" s="5">
        <f>AB41</f>
        <v>0.29411764705882354</v>
      </c>
      <c r="H33" s="13">
        <f>AB51</f>
        <v>0.16666666666666669</v>
      </c>
      <c r="I33" s="23"/>
      <c r="L33" s="47" t="s">
        <v>30</v>
      </c>
      <c r="M33" s="12">
        <f>M27*M28*M29</f>
        <v>2</v>
      </c>
      <c r="N33" s="13" t="s">
        <v>88</v>
      </c>
      <c r="V33" s="14" t="s">
        <v>86</v>
      </c>
      <c r="W33" s="15">
        <f>1/W32</f>
        <v>0.37037037037037035</v>
      </c>
      <c r="X33" s="15">
        <f t="shared" ref="X33" si="23">1/X32</f>
        <v>7.407407407407407E-2</v>
      </c>
      <c r="Y33" s="15">
        <f t="shared" ref="Y33" si="24">1/Y32</f>
        <v>0.37037037037037035</v>
      </c>
      <c r="Z33" s="16">
        <f t="shared" ref="Z33" si="25">1/Z32</f>
        <v>0.18518518518518517</v>
      </c>
      <c r="AC33" s="65" t="s">
        <v>75</v>
      </c>
      <c r="AD33" s="4">
        <v>4</v>
      </c>
      <c r="AE33" s="32">
        <v>0.9</v>
      </c>
    </row>
    <row r="34" spans="2:31" ht="13.8" thickBot="1" x14ac:dyDescent="0.3">
      <c r="B34" s="22"/>
      <c r="I34" s="23"/>
      <c r="L34" s="24"/>
      <c r="M34" s="25"/>
      <c r="N34" s="25"/>
      <c r="O34" s="25"/>
      <c r="P34" s="25"/>
      <c r="Q34" s="25"/>
      <c r="R34" s="25"/>
      <c r="S34" s="25"/>
      <c r="T34" s="25"/>
      <c r="U34" s="25"/>
      <c r="V34" s="34" t="s">
        <v>8</v>
      </c>
      <c r="W34" s="35">
        <f>AB28</f>
        <v>0.37037037037037035</v>
      </c>
      <c r="X34" s="35">
        <f>AB29</f>
        <v>7.407407407407407E-2</v>
      </c>
      <c r="Y34" s="35">
        <f>AB30</f>
        <v>0.37037037037037035</v>
      </c>
      <c r="Z34" s="36">
        <f>AB31</f>
        <v>0.18518518518518517</v>
      </c>
      <c r="AA34" s="25"/>
      <c r="AB34" s="25"/>
      <c r="AC34" s="66" t="s">
        <v>77</v>
      </c>
      <c r="AD34" s="49">
        <f>(AD32-AD33)/3/AE33</f>
        <v>0</v>
      </c>
      <c r="AE34" s="26"/>
    </row>
    <row r="35" spans="2:31" x14ac:dyDescent="0.25">
      <c r="B35" s="22"/>
      <c r="C35" s="1" t="s">
        <v>66</v>
      </c>
      <c r="E35" s="1" t="str">
        <f>E5</f>
        <v>A1:Proposal#1</v>
      </c>
      <c r="F35" s="3">
        <f>SUMPRODUCT(E28:H28,E30:H30)</f>
        <v>0.28981621138483882</v>
      </c>
      <c r="I35" s="23"/>
      <c r="L35" s="63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8" t="s">
        <v>61</v>
      </c>
      <c r="AB35" s="20"/>
      <c r="AC35" s="20"/>
      <c r="AD35" s="20"/>
      <c r="AE35" s="21"/>
    </row>
    <row r="36" spans="2:31" x14ac:dyDescent="0.25">
      <c r="B36" s="22"/>
      <c r="E36" s="1" t="str">
        <f>F5</f>
        <v>A2:Proposal#2</v>
      </c>
      <c r="F36" s="4">
        <f>SUMPRODUCT(E28:H28,E31:H31)</f>
        <v>0.32603765152784764</v>
      </c>
      <c r="I36" s="23"/>
      <c r="L36" s="29" t="str">
        <f>C8</f>
        <v>C3:Past performance</v>
      </c>
      <c r="P36" s="27" t="s">
        <v>84</v>
      </c>
      <c r="V36" s="1" t="s">
        <v>84</v>
      </c>
      <c r="X36" s="27"/>
      <c r="AA36" s="4" t="s">
        <v>8</v>
      </c>
      <c r="AB36" s="17" t="s">
        <v>6</v>
      </c>
      <c r="AD36" s="3" t="s">
        <v>73</v>
      </c>
      <c r="AE36" s="23"/>
    </row>
    <row r="37" spans="2:31" x14ac:dyDescent="0.25">
      <c r="B37" s="22"/>
      <c r="E37" s="1" t="str">
        <f>G5</f>
        <v>A3:Proposal#3</v>
      </c>
      <c r="F37" s="4">
        <f>SUMPRODUCT(E28:H28,E32:H32)</f>
        <v>0.2519077146528127</v>
      </c>
      <c r="I37" s="23"/>
      <c r="L37" s="31" t="s">
        <v>30</v>
      </c>
      <c r="M37" s="7">
        <v>1.5</v>
      </c>
      <c r="N37" s="8" t="s">
        <v>28</v>
      </c>
      <c r="Q37" s="1" t="s">
        <v>30</v>
      </c>
      <c r="R37" s="1" t="s">
        <v>28</v>
      </c>
      <c r="S37" s="1" t="s">
        <v>29</v>
      </c>
      <c r="T37" s="1" t="s">
        <v>88</v>
      </c>
      <c r="W37" s="1" t="s">
        <v>30</v>
      </c>
      <c r="X37" s="1" t="s">
        <v>28</v>
      </c>
      <c r="Y37" s="1" t="s">
        <v>29</v>
      </c>
      <c r="Z37" s="1" t="s">
        <v>88</v>
      </c>
      <c r="AA37" s="4" t="s">
        <v>4</v>
      </c>
      <c r="AB37" s="1" t="s">
        <v>8</v>
      </c>
      <c r="AD37" s="5" t="s">
        <v>74</v>
      </c>
      <c r="AE37" s="23"/>
    </row>
    <row r="38" spans="2:31" x14ac:dyDescent="0.25">
      <c r="B38" s="22"/>
      <c r="E38" s="1" t="s">
        <v>89</v>
      </c>
      <c r="F38" s="5">
        <f>SUMPRODUCT(E28:H28,E33:H33)</f>
        <v>0.13223842243450085</v>
      </c>
      <c r="I38" s="23"/>
      <c r="L38" s="22" t="s">
        <v>28</v>
      </c>
      <c r="M38" s="1">
        <v>2</v>
      </c>
      <c r="N38" s="10" t="s">
        <v>29</v>
      </c>
      <c r="P38" s="1" t="s">
        <v>30</v>
      </c>
      <c r="Q38" s="17">
        <v>1</v>
      </c>
      <c r="R38" s="7">
        <f>M41</f>
        <v>1.5</v>
      </c>
      <c r="S38" s="7">
        <f>M42</f>
        <v>3</v>
      </c>
      <c r="T38" s="8">
        <f>M43</f>
        <v>1.2000000000000002</v>
      </c>
      <c r="V38" s="1" t="s">
        <v>30</v>
      </c>
      <c r="W38" s="17">
        <f>Q38</f>
        <v>1</v>
      </c>
      <c r="X38" s="7">
        <f t="shared" ref="X38:X39" si="26">R38</f>
        <v>1.5</v>
      </c>
      <c r="Y38" s="7">
        <f t="shared" ref="Y38:Y39" si="27">S38</f>
        <v>3</v>
      </c>
      <c r="Z38" s="8">
        <f t="shared" ref="Z38:Z41" si="28">T38</f>
        <v>1.2000000000000002</v>
      </c>
      <c r="AA38" s="6">
        <f>SUMPRODUCT(W38:Z38,W43:Z43)</f>
        <v>1.4117647058823528</v>
      </c>
      <c r="AB38" s="3">
        <f>AA38/AA42</f>
        <v>0.35294117647058826</v>
      </c>
      <c r="AD38" s="3">
        <f>SUMPRODUCT(W38:Z38,W44:Z44)/AB38</f>
        <v>4</v>
      </c>
      <c r="AE38" s="23"/>
    </row>
    <row r="39" spans="2:31" ht="13.8" thickBot="1" x14ac:dyDescent="0.3">
      <c r="B39" s="24"/>
      <c r="C39" s="25"/>
      <c r="D39" s="25"/>
      <c r="E39" s="25"/>
      <c r="F39" s="25"/>
      <c r="G39" s="25"/>
      <c r="H39" s="25"/>
      <c r="I39" s="26"/>
      <c r="L39" s="47" t="s">
        <v>29</v>
      </c>
      <c r="M39" s="12">
        <v>0.4</v>
      </c>
      <c r="N39" s="13" t="s">
        <v>88</v>
      </c>
      <c r="P39" s="1" t="s">
        <v>28</v>
      </c>
      <c r="Q39" s="9"/>
      <c r="R39" s="17">
        <v>1</v>
      </c>
      <c r="S39" s="1">
        <f>S38/R38</f>
        <v>2</v>
      </c>
      <c r="T39" s="10">
        <f>T38/R38</f>
        <v>0.80000000000000016</v>
      </c>
      <c r="V39" s="1" t="s">
        <v>28</v>
      </c>
      <c r="W39" s="9">
        <f>1/X38</f>
        <v>0.66666666666666663</v>
      </c>
      <c r="X39" s="17">
        <f t="shared" si="26"/>
        <v>1</v>
      </c>
      <c r="Y39" s="1">
        <f t="shared" si="27"/>
        <v>2</v>
      </c>
      <c r="Z39" s="10">
        <f t="shared" si="28"/>
        <v>0.80000000000000016</v>
      </c>
      <c r="AA39" s="9">
        <f>SUMPRODUCT(W39:Z39,W43:Z43)</f>
        <v>0.94117647058823528</v>
      </c>
      <c r="AB39" s="4">
        <f>AA39/AA42</f>
        <v>0.23529411764705885</v>
      </c>
      <c r="AD39" s="4">
        <f>SUMPRODUCT(W39:Z39,W44:Z44)/AB39</f>
        <v>4</v>
      </c>
      <c r="AE39" s="23"/>
    </row>
    <row r="40" spans="2:31" x14ac:dyDescent="0.25">
      <c r="L40" s="22" t="s">
        <v>87</v>
      </c>
      <c r="P40" s="1" t="s">
        <v>29</v>
      </c>
      <c r="Q40" s="9"/>
      <c r="S40" s="17">
        <v>1</v>
      </c>
      <c r="T40" s="10">
        <f>T38/S38</f>
        <v>0.40000000000000008</v>
      </c>
      <c r="V40" s="1" t="s">
        <v>29</v>
      </c>
      <c r="W40" s="9">
        <f>1/Y38</f>
        <v>0.33333333333333331</v>
      </c>
      <c r="X40" s="1">
        <f>1/Y39</f>
        <v>0.5</v>
      </c>
      <c r="Y40" s="17">
        <v>1</v>
      </c>
      <c r="Z40" s="10">
        <f t="shared" si="28"/>
        <v>0.40000000000000008</v>
      </c>
      <c r="AA40" s="9">
        <f>SUMPRODUCT(W40:Z40,W43:Z43)</f>
        <v>0.47058823529411764</v>
      </c>
      <c r="AB40" s="4">
        <f>AA40/AA42</f>
        <v>0.11764705882352942</v>
      </c>
      <c r="AD40" s="4">
        <f>SUMPRODUCT(W40:Z40,W44:Z44)/AB40</f>
        <v>4</v>
      </c>
      <c r="AE40" s="23"/>
    </row>
    <row r="41" spans="2:31" ht="13.8" thickBot="1" x14ac:dyDescent="0.3">
      <c r="C41" s="53" t="s">
        <v>50</v>
      </c>
      <c r="L41" s="31" t="s">
        <v>30</v>
      </c>
      <c r="M41" s="7">
        <f>M37</f>
        <v>1.5</v>
      </c>
      <c r="N41" s="8" t="s">
        <v>28</v>
      </c>
      <c r="P41" s="1" t="s">
        <v>88</v>
      </c>
      <c r="Q41" s="11"/>
      <c r="R41" s="12"/>
      <c r="S41" s="12"/>
      <c r="T41" s="17">
        <v>1</v>
      </c>
      <c r="V41" s="1" t="s">
        <v>88</v>
      </c>
      <c r="W41" s="9">
        <f>1/Z38</f>
        <v>0.83333333333333326</v>
      </c>
      <c r="X41" s="1">
        <f>1/Z39</f>
        <v>1.2499999999999998</v>
      </c>
      <c r="Y41" s="1">
        <f>1/Z40</f>
        <v>2.4999999999999996</v>
      </c>
      <c r="Z41" s="3">
        <f t="shared" si="28"/>
        <v>1</v>
      </c>
      <c r="AA41" s="11">
        <f>SUMPRODUCT(W41:Z41,W43:Z43)</f>
        <v>1.1764705882352939</v>
      </c>
      <c r="AB41" s="5">
        <f>AA41/AA42</f>
        <v>0.29411764705882354</v>
      </c>
      <c r="AD41" s="5">
        <f>SUMPRODUCT(W41:Z41,W44:Z44)/AB41</f>
        <v>3.9999999999999991</v>
      </c>
      <c r="AE41" s="23"/>
    </row>
    <row r="42" spans="2:31" x14ac:dyDescent="0.25">
      <c r="B42" s="19"/>
      <c r="C42" s="20"/>
      <c r="D42" s="20"/>
      <c r="E42" s="20"/>
      <c r="F42" s="20"/>
      <c r="G42" s="20"/>
      <c r="H42" s="20"/>
      <c r="I42" s="21"/>
      <c r="L42" s="22" t="s">
        <v>30</v>
      </c>
      <c r="M42" s="1">
        <f>M37*M38</f>
        <v>3</v>
      </c>
      <c r="N42" s="10" t="s">
        <v>29</v>
      </c>
      <c r="V42" s="14" t="s">
        <v>3</v>
      </c>
      <c r="W42" s="15">
        <f>SUM(W38:W41)</f>
        <v>2.833333333333333</v>
      </c>
      <c r="X42" s="15">
        <f t="shared" ref="X42" si="29">SUM(X38:X41)</f>
        <v>4.25</v>
      </c>
      <c r="Y42" s="15">
        <f t="shared" ref="Y42" si="30">SUM(Y38:Y41)</f>
        <v>8.5</v>
      </c>
      <c r="Z42" s="15">
        <f t="shared" ref="Z42" si="31">SUM(Z38:Z41)</f>
        <v>3.4000000000000004</v>
      </c>
      <c r="AA42" s="13">
        <f t="shared" ref="AA42" si="32">SUM(AA38:AA41)</f>
        <v>3.9999999999999996</v>
      </c>
      <c r="AC42" s="64" t="s">
        <v>76</v>
      </c>
      <c r="AD42" s="3">
        <f>AVERAGE(AD38:AD40)</f>
        <v>4</v>
      </c>
      <c r="AE42" s="30" t="s">
        <v>78</v>
      </c>
    </row>
    <row r="43" spans="2:31" x14ac:dyDescent="0.25">
      <c r="B43" s="22"/>
      <c r="C43" s="1" t="s">
        <v>10</v>
      </c>
      <c r="I43" s="23"/>
      <c r="L43" s="47" t="s">
        <v>30</v>
      </c>
      <c r="M43" s="12">
        <f>M37*M38*M39</f>
        <v>1.2000000000000002</v>
      </c>
      <c r="N43" s="13" t="s">
        <v>88</v>
      </c>
      <c r="V43" s="14" t="s">
        <v>86</v>
      </c>
      <c r="W43" s="15">
        <f>1/W42</f>
        <v>0.35294117647058826</v>
      </c>
      <c r="X43" s="15">
        <f t="shared" ref="X43" si="33">1/X42</f>
        <v>0.23529411764705882</v>
      </c>
      <c r="Y43" s="15">
        <f t="shared" ref="Y43" si="34">1/Y42</f>
        <v>0.11764705882352941</v>
      </c>
      <c r="Z43" s="16">
        <f t="shared" ref="Z43" si="35">1/Z42</f>
        <v>0.29411764705882348</v>
      </c>
      <c r="AC43" s="65" t="s">
        <v>75</v>
      </c>
      <c r="AD43" s="4">
        <v>4</v>
      </c>
      <c r="AE43" s="32">
        <v>0.9</v>
      </c>
    </row>
    <row r="44" spans="2:31" ht="13.8" thickBot="1" x14ac:dyDescent="0.3">
      <c r="B44" s="22"/>
      <c r="D44" s="1" t="s">
        <v>9</v>
      </c>
      <c r="E44" s="6" t="str">
        <f>D30</f>
        <v>A1:Proposal#1</v>
      </c>
      <c r="F44" s="3" t="str">
        <f>D31</f>
        <v>A2:Proposal#2</v>
      </c>
      <c r="G44" s="3" t="str">
        <f>D32</f>
        <v>A3:Proposal#3</v>
      </c>
      <c r="H44" s="8" t="s">
        <v>89</v>
      </c>
      <c r="I44" s="23"/>
      <c r="L44" s="24"/>
      <c r="M44" s="25"/>
      <c r="N44" s="25"/>
      <c r="O44" s="25"/>
      <c r="P44" s="25"/>
      <c r="Q44" s="25"/>
      <c r="R44" s="25"/>
      <c r="S44" s="25"/>
      <c r="T44" s="25"/>
      <c r="U44" s="25"/>
      <c r="V44" s="34" t="s">
        <v>8</v>
      </c>
      <c r="W44" s="35">
        <f>AB38</f>
        <v>0.35294117647058826</v>
      </c>
      <c r="X44" s="35">
        <f>AB39</f>
        <v>0.23529411764705885</v>
      </c>
      <c r="Y44" s="35">
        <f>AB40</f>
        <v>0.11764705882352942</v>
      </c>
      <c r="Z44" s="36">
        <f>AB41</f>
        <v>0.29411764705882354</v>
      </c>
      <c r="AA44" s="25"/>
      <c r="AB44" s="25"/>
      <c r="AC44" s="66" t="s">
        <v>77</v>
      </c>
      <c r="AD44" s="49">
        <f>(AD42-AD43)/3/AE43</f>
        <v>0</v>
      </c>
      <c r="AE44" s="26"/>
    </row>
    <row r="45" spans="2:31" x14ac:dyDescent="0.25">
      <c r="B45" s="22"/>
      <c r="C45" s="60" t="s">
        <v>19</v>
      </c>
      <c r="D45" s="7">
        <f>D16</f>
        <v>0.53333333333333333</v>
      </c>
      <c r="E45" s="6">
        <f t="shared" ref="E45:H45" si="36">E16</f>
        <v>0.23076923076923078</v>
      </c>
      <c r="F45" s="3">
        <f t="shared" si="36"/>
        <v>0.46153846153846156</v>
      </c>
      <c r="G45" s="3">
        <f t="shared" si="36"/>
        <v>0.23076923076923078</v>
      </c>
      <c r="H45" s="8">
        <f t="shared" si="36"/>
        <v>7.6923076923076927E-2</v>
      </c>
      <c r="I45" s="23"/>
      <c r="L45" s="63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8" t="s">
        <v>61</v>
      </c>
      <c r="AB45" s="20"/>
      <c r="AC45" s="20"/>
      <c r="AD45" s="20"/>
      <c r="AE45" s="21"/>
    </row>
    <row r="46" spans="2:31" x14ac:dyDescent="0.25">
      <c r="B46" s="22"/>
      <c r="C46" s="61" t="s">
        <v>20</v>
      </c>
      <c r="D46" s="1">
        <f t="shared" ref="D46:H46" si="37">D17</f>
        <v>0.26666666666666666</v>
      </c>
      <c r="E46" s="9">
        <f t="shared" si="37"/>
        <v>0.37037037037037035</v>
      </c>
      <c r="F46" s="4">
        <f t="shared" si="37"/>
        <v>7.407407407407407E-2</v>
      </c>
      <c r="G46" s="4">
        <f t="shared" si="37"/>
        <v>0.37037037037037035</v>
      </c>
      <c r="H46" s="10">
        <f t="shared" si="37"/>
        <v>0.18518518518518517</v>
      </c>
      <c r="I46" s="23"/>
      <c r="L46" s="29" t="str">
        <f>C19</f>
        <v>C4:Price</v>
      </c>
      <c r="P46" s="27" t="s">
        <v>84</v>
      </c>
      <c r="V46" s="1" t="s">
        <v>84</v>
      </c>
      <c r="X46" s="27"/>
      <c r="AA46" s="4" t="s">
        <v>8</v>
      </c>
      <c r="AB46" s="17" t="s">
        <v>6</v>
      </c>
      <c r="AD46" s="3" t="s">
        <v>73</v>
      </c>
      <c r="AE46" s="23"/>
    </row>
    <row r="47" spans="2:31" x14ac:dyDescent="0.25">
      <c r="B47" s="22"/>
      <c r="C47" s="61" t="s">
        <v>21</v>
      </c>
      <c r="D47" s="1">
        <f t="shared" ref="D47:H47" si="38">D18</f>
        <v>6.6666666666666666E-2</v>
      </c>
      <c r="E47" s="9">
        <f t="shared" si="38"/>
        <v>0.35294117647058826</v>
      </c>
      <c r="F47" s="4">
        <f t="shared" si="38"/>
        <v>0.23529411764705885</v>
      </c>
      <c r="G47" s="4">
        <f t="shared" si="38"/>
        <v>0.11764705882352942</v>
      </c>
      <c r="H47" s="10">
        <f t="shared" si="38"/>
        <v>0.29411764705882354</v>
      </c>
      <c r="I47" s="23"/>
      <c r="L47" s="31" t="s">
        <v>30</v>
      </c>
      <c r="M47" s="7">
        <v>1</v>
      </c>
      <c r="N47" s="8" t="s">
        <v>28</v>
      </c>
      <c r="Q47" s="1" t="s">
        <v>30</v>
      </c>
      <c r="R47" s="1" t="s">
        <v>28</v>
      </c>
      <c r="S47" s="1" t="s">
        <v>29</v>
      </c>
      <c r="T47" s="1" t="s">
        <v>88</v>
      </c>
      <c r="W47" s="1" t="s">
        <v>30</v>
      </c>
      <c r="X47" s="1" t="s">
        <v>28</v>
      </c>
      <c r="Y47" s="1" t="s">
        <v>29</v>
      </c>
      <c r="Z47" s="1" t="s">
        <v>88</v>
      </c>
      <c r="AA47" s="4" t="s">
        <v>4</v>
      </c>
      <c r="AB47" s="1" t="s">
        <v>8</v>
      </c>
      <c r="AD47" s="5" t="s">
        <v>74</v>
      </c>
      <c r="AE47" s="23"/>
    </row>
    <row r="48" spans="2:31" x14ac:dyDescent="0.25">
      <c r="B48" s="22"/>
      <c r="C48" s="62" t="s">
        <v>22</v>
      </c>
      <c r="D48" s="12">
        <f t="shared" ref="D48:H49" si="39">D19</f>
        <v>0.13333333333333333</v>
      </c>
      <c r="E48" s="11">
        <f t="shared" si="39"/>
        <v>0.33333333333333337</v>
      </c>
      <c r="F48" s="5">
        <f t="shared" si="39"/>
        <v>0.33333333333333337</v>
      </c>
      <c r="G48" s="5">
        <f t="shared" si="39"/>
        <v>0.16666666666666669</v>
      </c>
      <c r="H48" s="13">
        <f t="shared" si="39"/>
        <v>0.16666666666666669</v>
      </c>
      <c r="I48" s="23"/>
      <c r="L48" s="22" t="s">
        <v>28</v>
      </c>
      <c r="M48" s="1">
        <v>2</v>
      </c>
      <c r="N48" s="10" t="s">
        <v>29</v>
      </c>
      <c r="P48" s="1" t="s">
        <v>30</v>
      </c>
      <c r="Q48" s="17">
        <v>1</v>
      </c>
      <c r="R48" s="7">
        <f>M51</f>
        <v>1</v>
      </c>
      <c r="S48" s="7">
        <f>M52</f>
        <v>2</v>
      </c>
      <c r="T48" s="8">
        <f>M53</f>
        <v>2</v>
      </c>
      <c r="V48" s="1" t="s">
        <v>30</v>
      </c>
      <c r="W48" s="17">
        <f>Q48</f>
        <v>1</v>
      </c>
      <c r="X48" s="7">
        <f t="shared" ref="X48:X49" si="40">R48</f>
        <v>1</v>
      </c>
      <c r="Y48" s="7">
        <f t="shared" ref="Y48:Y49" si="41">S48</f>
        <v>2</v>
      </c>
      <c r="Z48" s="8">
        <f t="shared" ref="Z48:Z51" si="42">T48</f>
        <v>2</v>
      </c>
      <c r="AA48" s="6">
        <f>SUMPRODUCT(W48:Z48,W53:Z53)</f>
        <v>1.3333333333333333</v>
      </c>
      <c r="AB48" s="3">
        <f>AA48/AA52</f>
        <v>0.33333333333333337</v>
      </c>
      <c r="AD48" s="3">
        <f>SUMPRODUCT(W48:Z48,W54:Z54)/AB48</f>
        <v>4</v>
      </c>
      <c r="AE48" s="23"/>
    </row>
    <row r="49" spans="2:31" x14ac:dyDescent="0.25">
      <c r="B49" s="22"/>
      <c r="C49" s="1" t="s">
        <v>8</v>
      </c>
      <c r="E49" s="11">
        <f t="shared" si="39"/>
        <v>0.28981621138483882</v>
      </c>
      <c r="F49" s="5">
        <f t="shared" si="39"/>
        <v>0.32603765152784764</v>
      </c>
      <c r="G49" s="5">
        <f t="shared" si="39"/>
        <v>0.2519077146528127</v>
      </c>
      <c r="H49" s="13">
        <f t="shared" si="39"/>
        <v>0.13223842243450085</v>
      </c>
      <c r="I49" s="23"/>
      <c r="L49" s="47" t="s">
        <v>29</v>
      </c>
      <c r="M49" s="12">
        <v>1</v>
      </c>
      <c r="N49" s="13" t="s">
        <v>88</v>
      </c>
      <c r="P49" s="1" t="s">
        <v>28</v>
      </c>
      <c r="Q49" s="9"/>
      <c r="R49" s="17">
        <v>1</v>
      </c>
      <c r="S49" s="1">
        <f>S48/R48</f>
        <v>2</v>
      </c>
      <c r="T49" s="10">
        <f>T48/R48</f>
        <v>2</v>
      </c>
      <c r="V49" s="1" t="s">
        <v>28</v>
      </c>
      <c r="W49" s="9">
        <f>1/X48</f>
        <v>1</v>
      </c>
      <c r="X49" s="17">
        <f t="shared" si="40"/>
        <v>1</v>
      </c>
      <c r="Y49" s="1">
        <f t="shared" si="41"/>
        <v>2</v>
      </c>
      <c r="Z49" s="10">
        <f t="shared" si="42"/>
        <v>2</v>
      </c>
      <c r="AA49" s="9">
        <f>SUMPRODUCT(W49:Z49,W53:Z53)</f>
        <v>1.3333333333333333</v>
      </c>
      <c r="AB49" s="4">
        <f>AA49/AA52</f>
        <v>0.33333333333333337</v>
      </c>
      <c r="AD49" s="4">
        <f>SUMPRODUCT(W49:Z49,W54:Z54)/AB49</f>
        <v>4</v>
      </c>
      <c r="AE49" s="23"/>
    </row>
    <row r="50" spans="2:31" ht="13.8" thickBot="1" x14ac:dyDescent="0.3">
      <c r="B50" s="24"/>
      <c r="C50" s="25"/>
      <c r="D50" s="25"/>
      <c r="E50" s="25"/>
      <c r="F50" s="25"/>
      <c r="G50" s="25"/>
      <c r="H50" s="25"/>
      <c r="I50" s="26"/>
      <c r="L50" s="22" t="s">
        <v>87</v>
      </c>
      <c r="P50" s="1" t="s">
        <v>29</v>
      </c>
      <c r="Q50" s="9"/>
      <c r="S50" s="17">
        <v>1</v>
      </c>
      <c r="T50" s="10">
        <f>T48/S48</f>
        <v>1</v>
      </c>
      <c r="V50" s="1" t="s">
        <v>29</v>
      </c>
      <c r="W50" s="9">
        <f>1/Y48</f>
        <v>0.5</v>
      </c>
      <c r="X50" s="1">
        <f>1/Y49</f>
        <v>0.5</v>
      </c>
      <c r="Y50" s="17">
        <v>1</v>
      </c>
      <c r="Z50" s="10">
        <f t="shared" si="42"/>
        <v>1</v>
      </c>
      <c r="AA50" s="9">
        <f>SUMPRODUCT(W50:Z50,W53:Z53)</f>
        <v>0.66666666666666663</v>
      </c>
      <c r="AB50" s="4">
        <f>AA50/AA52</f>
        <v>0.16666666666666669</v>
      </c>
      <c r="AD50" s="4">
        <f>SUMPRODUCT(W50:Z50,W54:Z54)/AB50</f>
        <v>4</v>
      </c>
      <c r="AE50" s="23"/>
    </row>
    <row r="51" spans="2:31" x14ac:dyDescent="0.25">
      <c r="L51" s="31" t="s">
        <v>30</v>
      </c>
      <c r="M51" s="7">
        <f>M47</f>
        <v>1</v>
      </c>
      <c r="N51" s="8" t="s">
        <v>28</v>
      </c>
      <c r="P51" s="1" t="s">
        <v>88</v>
      </c>
      <c r="Q51" s="11"/>
      <c r="R51" s="12"/>
      <c r="S51" s="12"/>
      <c r="T51" s="17">
        <v>1</v>
      </c>
      <c r="V51" s="1" t="s">
        <v>88</v>
      </c>
      <c r="W51" s="9">
        <f>1/Z48</f>
        <v>0.5</v>
      </c>
      <c r="X51" s="1">
        <f>1/Z49</f>
        <v>0.5</v>
      </c>
      <c r="Y51" s="1">
        <f>1/Z50</f>
        <v>1</v>
      </c>
      <c r="Z51" s="3">
        <f t="shared" si="42"/>
        <v>1</v>
      </c>
      <c r="AA51" s="11">
        <f>SUMPRODUCT(W51:Z51,W53:Z53)</f>
        <v>0.66666666666666663</v>
      </c>
      <c r="AB51" s="5">
        <f>AA51/AA52</f>
        <v>0.16666666666666669</v>
      </c>
      <c r="AD51" s="5">
        <f>SUMPRODUCT(W51:Z51,W54:Z54)/AB51</f>
        <v>4</v>
      </c>
      <c r="AE51" s="23"/>
    </row>
    <row r="52" spans="2:31" x14ac:dyDescent="0.25">
      <c r="L52" s="22" t="s">
        <v>30</v>
      </c>
      <c r="M52" s="1">
        <f>M47*M48</f>
        <v>2</v>
      </c>
      <c r="N52" s="10" t="s">
        <v>29</v>
      </c>
      <c r="V52" s="14" t="s">
        <v>3</v>
      </c>
      <c r="W52" s="15">
        <f>SUM(W48:W51)</f>
        <v>3</v>
      </c>
      <c r="X52" s="15">
        <f t="shared" ref="X52" si="43">SUM(X48:X51)</f>
        <v>3</v>
      </c>
      <c r="Y52" s="15">
        <f t="shared" ref="Y52" si="44">SUM(Y48:Y51)</f>
        <v>6</v>
      </c>
      <c r="Z52" s="15">
        <f t="shared" ref="Z52" si="45">SUM(Z48:Z51)</f>
        <v>6</v>
      </c>
      <c r="AA52" s="13">
        <f t="shared" ref="AA52" si="46">SUM(AA48:AA51)</f>
        <v>3.9999999999999996</v>
      </c>
      <c r="AC52" s="64" t="s">
        <v>76</v>
      </c>
      <c r="AD52" s="3">
        <f>AVERAGE(AD48:AD50)</f>
        <v>4</v>
      </c>
      <c r="AE52" s="30" t="s">
        <v>78</v>
      </c>
    </row>
    <row r="53" spans="2:31" x14ac:dyDescent="0.25">
      <c r="L53" s="47" t="s">
        <v>30</v>
      </c>
      <c r="M53" s="12">
        <f>M47*M48*M49</f>
        <v>2</v>
      </c>
      <c r="N53" s="13" t="s">
        <v>88</v>
      </c>
      <c r="V53" s="14" t="s">
        <v>86</v>
      </c>
      <c r="W53" s="15">
        <f>1/W52</f>
        <v>0.33333333333333331</v>
      </c>
      <c r="X53" s="15">
        <f t="shared" ref="X53" si="47">1/X52</f>
        <v>0.33333333333333331</v>
      </c>
      <c r="Y53" s="15">
        <f t="shared" ref="Y53" si="48">1/Y52</f>
        <v>0.16666666666666666</v>
      </c>
      <c r="Z53" s="16">
        <f t="shared" ref="Z53" si="49">1/Z52</f>
        <v>0.16666666666666666</v>
      </c>
      <c r="AC53" s="65" t="s">
        <v>75</v>
      </c>
      <c r="AD53" s="4">
        <v>4</v>
      </c>
      <c r="AE53" s="32">
        <v>0.9</v>
      </c>
    </row>
    <row r="54" spans="2:31" ht="13.8" thickBot="1" x14ac:dyDescent="0.3">
      <c r="L54" s="24"/>
      <c r="M54" s="25"/>
      <c r="N54" s="25"/>
      <c r="O54" s="25"/>
      <c r="P54" s="25"/>
      <c r="Q54" s="25"/>
      <c r="R54" s="25"/>
      <c r="S54" s="25"/>
      <c r="T54" s="25"/>
      <c r="U54" s="25"/>
      <c r="V54" s="34" t="s">
        <v>8</v>
      </c>
      <c r="W54" s="35">
        <f>AB48</f>
        <v>0.33333333333333337</v>
      </c>
      <c r="X54" s="35">
        <f>AB49</f>
        <v>0.33333333333333337</v>
      </c>
      <c r="Y54" s="35">
        <f>AB50</f>
        <v>0.16666666666666669</v>
      </c>
      <c r="Z54" s="36">
        <f>AB51</f>
        <v>0.16666666666666669</v>
      </c>
      <c r="AA54" s="25"/>
      <c r="AB54" s="25"/>
      <c r="AC54" s="66" t="s">
        <v>77</v>
      </c>
      <c r="AD54" s="49">
        <f>(AD52-AD53)/3/AE53</f>
        <v>0</v>
      </c>
      <c r="AE54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EDEC9-7477-4353-AE9A-6D1CFB8A0F9E}">
  <dimension ref="A1:AM54"/>
  <sheetViews>
    <sheetView zoomScale="55" zoomScaleNormal="55" workbookViewId="0">
      <selection activeCell="Y51" sqref="Y51"/>
    </sheetView>
  </sheetViews>
  <sheetFormatPr defaultColWidth="9.6328125" defaultRowHeight="13.2" x14ac:dyDescent="0.25"/>
  <cols>
    <col min="1" max="2" width="2.6328125" style="1" customWidth="1"/>
    <col min="3" max="3" width="19.6328125" style="1" bestFit="1" customWidth="1"/>
    <col min="4" max="4" width="11.6328125" style="1" bestFit="1" customWidth="1"/>
    <col min="5" max="5" width="16.6328125" style="1" bestFit="1" customWidth="1"/>
    <col min="6" max="6" width="19.6328125" style="1" bestFit="1" customWidth="1"/>
    <col min="7" max="7" width="16" style="1" bestFit="1" customWidth="1"/>
    <col min="8" max="8" width="11.6328125" style="1" bestFit="1" customWidth="1"/>
    <col min="9" max="12" width="2.6328125" style="1" customWidth="1"/>
    <col min="13" max="15" width="5.6328125" style="1" customWidth="1"/>
    <col min="16" max="16" width="2.6328125" style="1" customWidth="1"/>
    <col min="17" max="31" width="5.6328125" style="1" customWidth="1"/>
    <col min="32" max="35" width="8.6328125" style="1" customWidth="1"/>
    <col min="36" max="36" width="9.453125" style="1" customWidth="1"/>
    <col min="37" max="46" width="5.6328125" style="1" customWidth="1"/>
    <col min="47" max="16384" width="9.6328125" style="1"/>
  </cols>
  <sheetData>
    <row r="1" spans="1:39" x14ac:dyDescent="0.25">
      <c r="A1" s="2" t="s">
        <v>105</v>
      </c>
    </row>
    <row r="2" spans="1:39" x14ac:dyDescent="0.25">
      <c r="A2" s="2"/>
    </row>
    <row r="3" spans="1:39" ht="13.8" thickBot="1" x14ac:dyDescent="0.3">
      <c r="L3" s="37"/>
      <c r="M3" s="37"/>
      <c r="N3" s="37"/>
      <c r="O3" s="37"/>
    </row>
    <row r="4" spans="1:39" ht="13.8" thickBot="1" x14ac:dyDescent="0.3">
      <c r="B4" s="19"/>
      <c r="C4" s="20"/>
      <c r="D4" s="20"/>
      <c r="E4" s="20"/>
      <c r="F4" s="20"/>
      <c r="G4" s="20"/>
      <c r="H4" s="20"/>
      <c r="I4" s="21"/>
      <c r="M4" s="52" t="s">
        <v>41</v>
      </c>
      <c r="Q4" s="52" t="s">
        <v>32</v>
      </c>
    </row>
    <row r="5" spans="1:39" x14ac:dyDescent="0.25">
      <c r="B5" s="22"/>
      <c r="C5" s="1" t="s">
        <v>10</v>
      </c>
      <c r="D5" s="3" t="s">
        <v>9</v>
      </c>
      <c r="E5" s="58" t="s">
        <v>45</v>
      </c>
      <c r="F5" s="59" t="s">
        <v>46</v>
      </c>
      <c r="G5" s="59" t="s">
        <v>47</v>
      </c>
      <c r="H5" s="8" t="s">
        <v>89</v>
      </c>
      <c r="I5" s="23"/>
      <c r="M5" s="63"/>
      <c r="N5" s="20"/>
      <c r="O5" s="21"/>
      <c r="Q5" s="63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8" t="s">
        <v>61</v>
      </c>
      <c r="AG5" s="20"/>
      <c r="AH5" s="20"/>
      <c r="AI5" s="20"/>
      <c r="AJ5" s="21"/>
    </row>
    <row r="6" spans="1:39" x14ac:dyDescent="0.25">
      <c r="B6" s="22"/>
      <c r="C6" s="60" t="s">
        <v>19</v>
      </c>
      <c r="D6" s="3"/>
      <c r="E6" s="6"/>
      <c r="F6" s="7"/>
      <c r="G6" s="7"/>
      <c r="H6" s="8"/>
      <c r="I6" s="23"/>
      <c r="M6" s="29" t="s">
        <v>9</v>
      </c>
      <c r="O6" s="23"/>
      <c r="Q6" s="29" t="s">
        <v>9</v>
      </c>
      <c r="U6" s="27" t="s">
        <v>84</v>
      </c>
      <c r="AA6" s="1" t="s">
        <v>84</v>
      </c>
      <c r="AC6" s="27"/>
      <c r="AF6" s="4" t="s">
        <v>8</v>
      </c>
      <c r="AG6" s="17" t="s">
        <v>6</v>
      </c>
      <c r="AI6" s="3" t="s">
        <v>73</v>
      </c>
      <c r="AJ6" s="23"/>
    </row>
    <row r="7" spans="1:39" x14ac:dyDescent="0.25">
      <c r="B7" s="22"/>
      <c r="C7" s="61" t="s">
        <v>20</v>
      </c>
      <c r="D7" s="4"/>
      <c r="E7" s="9"/>
      <c r="H7" s="10"/>
      <c r="I7" s="23"/>
      <c r="M7" s="31" t="s">
        <v>27</v>
      </c>
      <c r="N7" s="7">
        <v>2</v>
      </c>
      <c r="O7" s="41" t="s">
        <v>24</v>
      </c>
      <c r="Q7" s="31" t="s">
        <v>27</v>
      </c>
      <c r="R7" s="7">
        <v>2</v>
      </c>
      <c r="S7" s="8" t="s">
        <v>24</v>
      </c>
      <c r="V7" s="1" t="s">
        <v>27</v>
      </c>
      <c r="W7" s="1" t="s">
        <v>24</v>
      </c>
      <c r="X7" s="1" t="s">
        <v>25</v>
      </c>
      <c r="Y7" s="1" t="s">
        <v>26</v>
      </c>
      <c r="AB7" s="14" t="s">
        <v>27</v>
      </c>
      <c r="AC7" s="15" t="s">
        <v>85</v>
      </c>
      <c r="AD7" s="15" t="s">
        <v>25</v>
      </c>
      <c r="AE7" s="15" t="s">
        <v>26</v>
      </c>
      <c r="AF7" s="4" t="s">
        <v>4</v>
      </c>
      <c r="AG7" s="1" t="s">
        <v>8</v>
      </c>
      <c r="AI7" s="5" t="s">
        <v>74</v>
      </c>
      <c r="AJ7" s="23"/>
      <c r="AL7" s="17" t="s">
        <v>79</v>
      </c>
      <c r="AM7" s="17" t="s">
        <v>78</v>
      </c>
    </row>
    <row r="8" spans="1:39" x14ac:dyDescent="0.25">
      <c r="B8" s="22"/>
      <c r="C8" s="61" t="s">
        <v>21</v>
      </c>
      <c r="D8" s="4"/>
      <c r="E8" s="9"/>
      <c r="H8" s="10"/>
      <c r="I8" s="23"/>
      <c r="M8" s="22" t="s">
        <v>24</v>
      </c>
      <c r="N8" s="1">
        <v>4</v>
      </c>
      <c r="O8" s="23" t="s">
        <v>25</v>
      </c>
      <c r="Q8" s="22" t="s">
        <v>24</v>
      </c>
      <c r="R8" s="1">
        <v>4</v>
      </c>
      <c r="S8" s="10" t="s">
        <v>25</v>
      </c>
      <c r="U8" s="1" t="s">
        <v>27</v>
      </c>
      <c r="V8" s="17">
        <v>1</v>
      </c>
      <c r="W8" s="7">
        <f>R7</f>
        <v>2</v>
      </c>
      <c r="X8" s="7">
        <f>R11</f>
        <v>3</v>
      </c>
      <c r="Y8" s="8">
        <f>R12</f>
        <v>6</v>
      </c>
      <c r="AA8" s="3" t="s">
        <v>27</v>
      </c>
      <c r="AB8" s="17">
        <f>V8</f>
        <v>1</v>
      </c>
      <c r="AC8" s="7">
        <f t="shared" ref="AC8:AE11" si="0">W8</f>
        <v>2</v>
      </c>
      <c r="AD8" s="7">
        <f t="shared" si="0"/>
        <v>3</v>
      </c>
      <c r="AE8" s="8">
        <f t="shared" si="0"/>
        <v>6</v>
      </c>
      <c r="AF8" s="6">
        <f>SUMPRODUCT(AB8:AE8,AB13:AE13)</f>
        <v>1.9666666666666666</v>
      </c>
      <c r="AG8" s="3">
        <f>AF8/AF12</f>
        <v>0.49166666666666664</v>
      </c>
      <c r="AI8" s="3">
        <f>SUMPRODUCT(AB8:AE8,AB14:AE14)/AG8</f>
        <v>4.1638418079096047</v>
      </c>
      <c r="AJ8" s="23"/>
      <c r="AL8" s="17">
        <v>2</v>
      </c>
      <c r="AM8" s="17">
        <v>0</v>
      </c>
    </row>
    <row r="9" spans="1:39" x14ac:dyDescent="0.25">
      <c r="B9" s="22"/>
      <c r="C9" s="62" t="s">
        <v>22</v>
      </c>
      <c r="D9" s="5"/>
      <c r="E9" s="11"/>
      <c r="F9" s="12"/>
      <c r="G9" s="12"/>
      <c r="H9" s="13"/>
      <c r="I9" s="23"/>
      <c r="M9" s="47" t="s">
        <v>25</v>
      </c>
      <c r="N9" s="12">
        <v>0.5</v>
      </c>
      <c r="O9" s="51" t="s">
        <v>26</v>
      </c>
      <c r="Q9" s="47" t="s">
        <v>25</v>
      </c>
      <c r="R9" s="12">
        <v>1</v>
      </c>
      <c r="S9" s="13" t="s">
        <v>26</v>
      </c>
      <c r="U9" s="1" t="s">
        <v>24</v>
      </c>
      <c r="V9" s="9"/>
      <c r="W9" s="17">
        <v>1</v>
      </c>
      <c r="X9" s="1">
        <f>R8</f>
        <v>4</v>
      </c>
      <c r="Y9" s="10">
        <f>R13</f>
        <v>2</v>
      </c>
      <c r="AA9" s="4" t="s">
        <v>24</v>
      </c>
      <c r="AB9" s="9">
        <f>1/AC8</f>
        <v>0.5</v>
      </c>
      <c r="AC9" s="17">
        <f t="shared" si="0"/>
        <v>1</v>
      </c>
      <c r="AD9" s="1">
        <f t="shared" si="0"/>
        <v>4</v>
      </c>
      <c r="AE9" s="10">
        <f t="shared" si="0"/>
        <v>2</v>
      </c>
      <c r="AF9" s="9">
        <f>SUMPRODUCT(AB9:AE9,AB13:AE13)</f>
        <v>1.161111111111111</v>
      </c>
      <c r="AG9" s="4">
        <f>AF9/AF12</f>
        <v>0.29027777777777775</v>
      </c>
      <c r="AI9" s="4">
        <f>SUMPRODUCT(AB9:AE9,AB14:AE14)/AG9</f>
        <v>4.1148325358851681</v>
      </c>
      <c r="AJ9" s="23"/>
      <c r="AL9" s="17">
        <v>3</v>
      </c>
      <c r="AM9" s="17">
        <v>0.57999999999999996</v>
      </c>
    </row>
    <row r="10" spans="1:39" x14ac:dyDescent="0.25">
      <c r="B10" s="22"/>
      <c r="C10" s="1" t="s">
        <v>8</v>
      </c>
      <c r="E10" s="14"/>
      <c r="F10" s="15"/>
      <c r="G10" s="15"/>
      <c r="H10" s="16"/>
      <c r="I10" s="23"/>
      <c r="M10" s="22" t="s">
        <v>87</v>
      </c>
      <c r="O10" s="23"/>
      <c r="Q10" s="22" t="s">
        <v>90</v>
      </c>
      <c r="U10" s="1" t="s">
        <v>25</v>
      </c>
      <c r="V10" s="9"/>
      <c r="X10" s="17">
        <v>1</v>
      </c>
      <c r="Y10" s="10">
        <f>R9</f>
        <v>1</v>
      </c>
      <c r="AA10" s="4" t="s">
        <v>25</v>
      </c>
      <c r="AB10" s="9">
        <f>1/AD8</f>
        <v>0.33333333333333331</v>
      </c>
      <c r="AC10" s="1">
        <f>1/AD9</f>
        <v>0.25</v>
      </c>
      <c r="AD10" s="17">
        <v>1</v>
      </c>
      <c r="AE10" s="10">
        <f t="shared" si="0"/>
        <v>1</v>
      </c>
      <c r="AF10" s="9">
        <f>SUMPRODUCT(AB10:AE10,AB13:AE13)</f>
        <v>0.44444444444444442</v>
      </c>
      <c r="AG10" s="4">
        <f>AF10/AF12</f>
        <v>0.1111111111111111</v>
      </c>
      <c r="AI10" s="4">
        <f>SUMPRODUCT(AB10:AE10,AB14:AE14)/AG10</f>
        <v>4.0906249999999993</v>
      </c>
      <c r="AJ10" s="23"/>
      <c r="AL10" s="17">
        <v>4</v>
      </c>
      <c r="AM10" s="17">
        <v>0.9</v>
      </c>
    </row>
    <row r="11" spans="1:39" ht="13.8" thickBot="1" x14ac:dyDescent="0.3">
      <c r="B11" s="24"/>
      <c r="C11" s="25"/>
      <c r="D11" s="25"/>
      <c r="E11" s="25"/>
      <c r="F11" s="25"/>
      <c r="G11" s="25"/>
      <c r="H11" s="25"/>
      <c r="I11" s="26"/>
      <c r="M11" s="31" t="s">
        <v>27</v>
      </c>
      <c r="N11" s="7">
        <v>2</v>
      </c>
      <c r="O11" s="41" t="s">
        <v>24</v>
      </c>
      <c r="Q11" s="31" t="s">
        <v>27</v>
      </c>
      <c r="R11" s="7">
        <v>3</v>
      </c>
      <c r="S11" s="8" t="s">
        <v>25</v>
      </c>
      <c r="U11" s="1" t="s">
        <v>26</v>
      </c>
      <c r="V11" s="11"/>
      <c r="W11" s="12"/>
      <c r="X11" s="12"/>
      <c r="Y11" s="17">
        <v>1</v>
      </c>
      <c r="AA11" s="5" t="s">
        <v>26</v>
      </c>
      <c r="AB11" s="9">
        <f>1/AE8</f>
        <v>0.16666666666666666</v>
      </c>
      <c r="AC11" s="1">
        <f>1/AE9</f>
        <v>0.5</v>
      </c>
      <c r="AD11" s="1">
        <f>1/AE10</f>
        <v>1</v>
      </c>
      <c r="AE11" s="3">
        <f t="shared" si="0"/>
        <v>1</v>
      </c>
      <c r="AF11" s="11">
        <f>SUMPRODUCT(AB11:AE11,AB13:AE13)</f>
        <v>0.42777777777777781</v>
      </c>
      <c r="AG11" s="5">
        <f>AF11/AF12</f>
        <v>0.10694444444444445</v>
      </c>
      <c r="AI11" s="5">
        <f>SUMPRODUCT(AB11:AE11,AB14:AE14)/AG11</f>
        <v>4.162337662337662</v>
      </c>
      <c r="AJ11" s="23"/>
      <c r="AL11" s="17">
        <v>5</v>
      </c>
      <c r="AM11" s="17">
        <v>1.1200000000000001</v>
      </c>
    </row>
    <row r="12" spans="1:39" x14ac:dyDescent="0.25">
      <c r="M12" s="22" t="s">
        <v>27</v>
      </c>
      <c r="N12" s="1">
        <v>8</v>
      </c>
      <c r="O12" s="23" t="s">
        <v>25</v>
      </c>
      <c r="Q12" s="22" t="s">
        <v>27</v>
      </c>
      <c r="R12" s="1">
        <v>6</v>
      </c>
      <c r="S12" s="10" t="s">
        <v>26</v>
      </c>
      <c r="AA12" s="14" t="s">
        <v>3</v>
      </c>
      <c r="AB12" s="15">
        <f>SUM(AB8:AB11)</f>
        <v>2</v>
      </c>
      <c r="AC12" s="15">
        <f t="shared" ref="AC12:AF12" si="1">SUM(AC8:AC11)</f>
        <v>3.75</v>
      </c>
      <c r="AD12" s="15">
        <f t="shared" si="1"/>
        <v>9</v>
      </c>
      <c r="AE12" s="15">
        <f t="shared" si="1"/>
        <v>10</v>
      </c>
      <c r="AF12" s="13">
        <f t="shared" si="1"/>
        <v>4</v>
      </c>
      <c r="AH12" s="64" t="s">
        <v>76</v>
      </c>
      <c r="AI12" s="3">
        <f>AVERAGE(AI8:AI10)</f>
        <v>4.1230997812649237</v>
      </c>
      <c r="AJ12" s="30" t="s">
        <v>78</v>
      </c>
      <c r="AL12" s="17">
        <v>6</v>
      </c>
      <c r="AM12" s="17">
        <v>1.24</v>
      </c>
    </row>
    <row r="13" spans="1:39" ht="13.8" thickBot="1" x14ac:dyDescent="0.3">
      <c r="C13" s="1" t="s">
        <v>7</v>
      </c>
      <c r="M13" s="47" t="s">
        <v>27</v>
      </c>
      <c r="N13" s="12">
        <v>4</v>
      </c>
      <c r="O13" s="51" t="s">
        <v>26</v>
      </c>
      <c r="Q13" s="47" t="s">
        <v>24</v>
      </c>
      <c r="R13" s="12">
        <v>2</v>
      </c>
      <c r="S13" s="13" t="s">
        <v>26</v>
      </c>
      <c r="AA13" s="14" t="s">
        <v>86</v>
      </c>
      <c r="AB13" s="15">
        <f>1/AB12</f>
        <v>0.5</v>
      </c>
      <c r="AC13" s="15">
        <f t="shared" ref="AC13:AE13" si="2">1/AC12</f>
        <v>0.26666666666666666</v>
      </c>
      <c r="AD13" s="15">
        <f t="shared" si="2"/>
        <v>0.1111111111111111</v>
      </c>
      <c r="AE13" s="16">
        <f t="shared" si="2"/>
        <v>0.1</v>
      </c>
      <c r="AH13" s="65" t="s">
        <v>75</v>
      </c>
      <c r="AI13" s="4">
        <v>4</v>
      </c>
      <c r="AJ13" s="72">
        <v>0.9</v>
      </c>
      <c r="AL13" s="17">
        <v>7</v>
      </c>
      <c r="AM13" s="17">
        <v>1.32</v>
      </c>
    </row>
    <row r="14" spans="1:39" ht="13.8" thickBot="1" x14ac:dyDescent="0.3">
      <c r="B14" s="19"/>
      <c r="C14" s="20"/>
      <c r="D14" s="20"/>
      <c r="E14" s="20"/>
      <c r="F14" s="20"/>
      <c r="G14" s="20"/>
      <c r="H14" s="20"/>
      <c r="I14" s="21"/>
      <c r="M14" s="24"/>
      <c r="N14" s="25"/>
      <c r="O14" s="26"/>
      <c r="Q14" s="24"/>
      <c r="R14" s="25"/>
      <c r="S14" s="25"/>
      <c r="T14" s="25"/>
      <c r="U14" s="25"/>
      <c r="V14" s="25"/>
      <c r="W14" s="25"/>
      <c r="X14" s="25"/>
      <c r="Y14" s="25"/>
      <c r="Z14" s="25"/>
      <c r="AA14" s="34" t="s">
        <v>8</v>
      </c>
      <c r="AB14" s="35">
        <f>AG8</f>
        <v>0.49166666666666664</v>
      </c>
      <c r="AC14" s="35">
        <f>AG9</f>
        <v>0.29027777777777775</v>
      </c>
      <c r="AD14" s="35">
        <f>AG10</f>
        <v>0.1111111111111111</v>
      </c>
      <c r="AE14" s="36">
        <f>AG11</f>
        <v>0.10694444444444445</v>
      </c>
      <c r="AF14" s="25"/>
      <c r="AG14" s="25"/>
      <c r="AH14" s="66" t="s">
        <v>77</v>
      </c>
      <c r="AI14" s="49">
        <f>(AI12-AI13)/3/AJ13</f>
        <v>4.5592511579601376E-2</v>
      </c>
      <c r="AJ14" s="26"/>
      <c r="AL14" s="17">
        <v>8</v>
      </c>
      <c r="AM14" s="17">
        <v>1.41</v>
      </c>
    </row>
    <row r="15" spans="1:39" x14ac:dyDescent="0.25">
      <c r="B15" s="22"/>
      <c r="C15" s="1" t="s">
        <v>10</v>
      </c>
      <c r="D15" s="6" t="s">
        <v>9</v>
      </c>
      <c r="E15" s="58" t="s">
        <v>45</v>
      </c>
      <c r="F15" s="59" t="s">
        <v>46</v>
      </c>
      <c r="G15" s="59" t="s">
        <v>47</v>
      </c>
      <c r="H15" s="8" t="s">
        <v>89</v>
      </c>
      <c r="I15" s="23"/>
      <c r="M15" s="63"/>
      <c r="N15" s="20"/>
      <c r="O15" s="21"/>
      <c r="Q15" s="63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8" t="s">
        <v>61</v>
      </c>
      <c r="AG15" s="20"/>
      <c r="AH15" s="20"/>
      <c r="AI15" s="20"/>
      <c r="AJ15" s="21"/>
    </row>
    <row r="16" spans="1:39" x14ac:dyDescent="0.25">
      <c r="B16" s="22"/>
      <c r="C16" s="60" t="s">
        <v>19</v>
      </c>
      <c r="D16" s="6">
        <f>AG8</f>
        <v>0.49166666666666664</v>
      </c>
      <c r="E16" s="6">
        <f>AG18</f>
        <v>0.26066779852857952</v>
      </c>
      <c r="F16" s="7">
        <f>AG19</f>
        <v>0.40298528579513293</v>
      </c>
      <c r="G16" s="7">
        <f>AG20</f>
        <v>0.20452744765138653</v>
      </c>
      <c r="H16" s="8">
        <f>AG21</f>
        <v>0.13181946802490094</v>
      </c>
      <c r="I16" s="23"/>
      <c r="M16" s="29" t="s">
        <v>19</v>
      </c>
      <c r="O16" s="23"/>
      <c r="Q16" s="29" t="str">
        <f>C6</f>
        <v>C1:Technical approach</v>
      </c>
      <c r="U16" s="27" t="s">
        <v>84</v>
      </c>
      <c r="AA16" s="1" t="s">
        <v>84</v>
      </c>
      <c r="AC16" s="27"/>
      <c r="AF16" s="4" t="s">
        <v>8</v>
      </c>
      <c r="AG16" s="17" t="s">
        <v>6</v>
      </c>
      <c r="AI16" s="3" t="s">
        <v>73</v>
      </c>
      <c r="AJ16" s="23"/>
    </row>
    <row r="17" spans="2:36" x14ac:dyDescent="0.25">
      <c r="B17" s="22"/>
      <c r="C17" s="61" t="s">
        <v>20</v>
      </c>
      <c r="D17" s="9">
        <f>AG9</f>
        <v>0.29027777777777775</v>
      </c>
      <c r="E17" s="9">
        <f>AG28</f>
        <v>0.50384615384615383</v>
      </c>
      <c r="F17" s="1">
        <f>AG29</f>
        <v>0.13173076923076923</v>
      </c>
      <c r="G17" s="1">
        <f>AG30</f>
        <v>0.18221153846153848</v>
      </c>
      <c r="H17" s="10">
        <f>AG31</f>
        <v>0.18221153846153848</v>
      </c>
      <c r="I17" s="23"/>
      <c r="M17" s="31" t="s">
        <v>30</v>
      </c>
      <c r="N17" s="7">
        <v>0.5</v>
      </c>
      <c r="O17" s="41" t="s">
        <v>28</v>
      </c>
      <c r="Q17" s="31" t="s">
        <v>30</v>
      </c>
      <c r="R17" s="7">
        <v>0.8</v>
      </c>
      <c r="S17" s="8" t="s">
        <v>28</v>
      </c>
      <c r="V17" s="1" t="s">
        <v>30</v>
      </c>
      <c r="W17" s="1" t="s">
        <v>28</v>
      </c>
      <c r="X17" s="1" t="s">
        <v>29</v>
      </c>
      <c r="Y17" s="1" t="s">
        <v>88</v>
      </c>
      <c r="AB17" s="14" t="s">
        <v>30</v>
      </c>
      <c r="AC17" s="15" t="s">
        <v>28</v>
      </c>
      <c r="AD17" s="15" t="s">
        <v>29</v>
      </c>
      <c r="AE17" s="15" t="s">
        <v>88</v>
      </c>
      <c r="AF17" s="4" t="s">
        <v>4</v>
      </c>
      <c r="AG17" s="1" t="s">
        <v>8</v>
      </c>
      <c r="AI17" s="5" t="s">
        <v>74</v>
      </c>
      <c r="AJ17" s="23"/>
    </row>
    <row r="18" spans="2:36" x14ac:dyDescent="0.25">
      <c r="B18" s="22"/>
      <c r="C18" s="61" t="s">
        <v>21</v>
      </c>
      <c r="D18" s="9">
        <f>AG10</f>
        <v>0.1111111111111111</v>
      </c>
      <c r="E18" s="9">
        <f>AG38</f>
        <v>0.40218386685777985</v>
      </c>
      <c r="F18" s="1">
        <f>AG39</f>
        <v>0.30136665870361523</v>
      </c>
      <c r="G18" s="1">
        <f>AG40</f>
        <v>0.1479982879439401</v>
      </c>
      <c r="H18" s="10">
        <f>AG41</f>
        <v>0.14845118649466477</v>
      </c>
      <c r="I18" s="23"/>
      <c r="M18" s="22" t="s">
        <v>28</v>
      </c>
      <c r="N18" s="1">
        <v>2</v>
      </c>
      <c r="O18" s="23" t="s">
        <v>29</v>
      </c>
      <c r="Q18" s="22" t="s">
        <v>28</v>
      </c>
      <c r="R18" s="1">
        <v>2.5</v>
      </c>
      <c r="S18" s="10" t="s">
        <v>29</v>
      </c>
      <c r="U18" s="1" t="s">
        <v>30</v>
      </c>
      <c r="V18" s="17">
        <v>1</v>
      </c>
      <c r="W18" s="7">
        <f>R17</f>
        <v>0.8</v>
      </c>
      <c r="X18" s="7">
        <f>R21</f>
        <v>1</v>
      </c>
      <c r="Y18" s="8">
        <f>R22</f>
        <v>2</v>
      </c>
      <c r="AA18" s="3" t="s">
        <v>30</v>
      </c>
      <c r="AB18" s="17">
        <f>V18</f>
        <v>1</v>
      </c>
      <c r="AC18" s="7">
        <f t="shared" ref="AC18:AE21" si="3">W18</f>
        <v>0.8</v>
      </c>
      <c r="AD18" s="7">
        <f t="shared" si="3"/>
        <v>1</v>
      </c>
      <c r="AE18" s="8">
        <f t="shared" si="3"/>
        <v>2</v>
      </c>
      <c r="AF18" s="6">
        <f>SUMPRODUCT(AB18:AE18,AB23:AE23)</f>
        <v>1.0426711941143181</v>
      </c>
      <c r="AG18" s="3">
        <f>AF18/AF22</f>
        <v>0.26066779852857952</v>
      </c>
      <c r="AI18" s="3">
        <f>SUMPRODUCT(AB18:AE18,AB24:AE24)/AG18</f>
        <v>4.0328050369083801</v>
      </c>
      <c r="AJ18" s="23"/>
    </row>
    <row r="19" spans="2:36" x14ac:dyDescent="0.25">
      <c r="B19" s="22"/>
      <c r="C19" s="62" t="s">
        <v>22</v>
      </c>
      <c r="D19" s="11">
        <f>AG11</f>
        <v>0.10694444444444445</v>
      </c>
      <c r="E19" s="11">
        <f>AG48</f>
        <v>0.3186152327094674</v>
      </c>
      <c r="F19" s="12">
        <f>AG49</f>
        <v>0.30395166106070637</v>
      </c>
      <c r="G19" s="12">
        <f>AG50</f>
        <v>0.20986660893674824</v>
      </c>
      <c r="H19" s="13">
        <f>AG51</f>
        <v>0.16756649729307788</v>
      </c>
      <c r="I19" s="23"/>
      <c r="M19" s="47" t="s">
        <v>29</v>
      </c>
      <c r="N19" s="12">
        <v>3</v>
      </c>
      <c r="O19" s="51" t="s">
        <v>88</v>
      </c>
      <c r="Q19" s="47" t="s">
        <v>29</v>
      </c>
      <c r="R19" s="12">
        <v>1.5</v>
      </c>
      <c r="S19" s="13" t="s">
        <v>88</v>
      </c>
      <c r="U19" s="1" t="s">
        <v>28</v>
      </c>
      <c r="V19" s="9"/>
      <c r="W19" s="17">
        <v>1</v>
      </c>
      <c r="X19" s="1">
        <f>R18</f>
        <v>2.5</v>
      </c>
      <c r="Y19" s="10">
        <f>R23</f>
        <v>3</v>
      </c>
      <c r="AA19" s="4" t="s">
        <v>28</v>
      </c>
      <c r="AB19" s="9">
        <f>1/AC18</f>
        <v>1.25</v>
      </c>
      <c r="AC19" s="17">
        <f t="shared" si="3"/>
        <v>1</v>
      </c>
      <c r="AD19" s="1">
        <f t="shared" si="3"/>
        <v>2.5</v>
      </c>
      <c r="AE19" s="10">
        <f t="shared" si="3"/>
        <v>3</v>
      </c>
      <c r="AF19" s="9">
        <f>SUMPRODUCT(AB19:AE19,AB23:AE23)</f>
        <v>1.6119411431805317</v>
      </c>
      <c r="AG19" s="4">
        <f>AF19/AF22</f>
        <v>0.40298528579513293</v>
      </c>
      <c r="AI19" s="4">
        <f>SUMPRODUCT(AB19:AE19,AB24:AE24)/AG19</f>
        <v>4.0587016817048758</v>
      </c>
      <c r="AJ19" s="23"/>
    </row>
    <row r="20" spans="2:36" x14ac:dyDescent="0.25">
      <c r="B20" s="22"/>
      <c r="C20" s="1" t="s">
        <v>8</v>
      </c>
      <c r="E20" s="11">
        <f>SUMPRODUCT(D16:D19,E16:E19)</f>
        <v>0.35317823486140926</v>
      </c>
      <c r="F20" s="12">
        <f>SUMPRODUCT(D16:D19,F16:F19)</f>
        <v>0.30236407297037698</v>
      </c>
      <c r="G20" s="12">
        <f>SUMPRODUCT(D16:D19,G16:G19)</f>
        <v>0.19233961101485722</v>
      </c>
      <c r="H20" s="13">
        <f>SUMPRODUCT(D16:D19,H16:H19)</f>
        <v>0.15211808115335645</v>
      </c>
      <c r="I20" s="23"/>
      <c r="M20" s="22" t="s">
        <v>87</v>
      </c>
      <c r="O20" s="23"/>
      <c r="Q20" s="22" t="s">
        <v>90</v>
      </c>
      <c r="U20" s="1" t="s">
        <v>29</v>
      </c>
      <c r="V20" s="9"/>
      <c r="X20" s="17">
        <v>1</v>
      </c>
      <c r="Y20" s="10">
        <f>R19</f>
        <v>1.5</v>
      </c>
      <c r="AA20" s="4" t="s">
        <v>29</v>
      </c>
      <c r="AB20" s="9">
        <f>1/AD18</f>
        <v>1</v>
      </c>
      <c r="AC20" s="1">
        <f>1/AD19</f>
        <v>0.4</v>
      </c>
      <c r="AD20" s="17">
        <v>1</v>
      </c>
      <c r="AE20" s="10">
        <f t="shared" si="3"/>
        <v>1.5</v>
      </c>
      <c r="AF20" s="9">
        <f>SUMPRODUCT(AB20:AE20,AB23:AE23)</f>
        <v>0.81810979060554612</v>
      </c>
      <c r="AG20" s="4">
        <f>AF20/AF22</f>
        <v>0.20452744765138653</v>
      </c>
      <c r="AI20" s="4">
        <f>SUMPRODUCT(AB20:AE20,AB24:AE24)/AG20</f>
        <v>4.029378804648589</v>
      </c>
      <c r="AJ20" s="23"/>
    </row>
    <row r="21" spans="2:36" ht="13.8" thickBot="1" x14ac:dyDescent="0.3">
      <c r="B21" s="24"/>
      <c r="C21" s="25"/>
      <c r="D21" s="25"/>
      <c r="E21" s="25"/>
      <c r="F21" s="25"/>
      <c r="G21" s="25"/>
      <c r="H21" s="25"/>
      <c r="I21" s="26"/>
      <c r="M21" s="31" t="s">
        <v>30</v>
      </c>
      <c r="N21" s="7">
        <v>0.5</v>
      </c>
      <c r="O21" s="41" t="s">
        <v>28</v>
      </c>
      <c r="Q21" s="31" t="s">
        <v>30</v>
      </c>
      <c r="R21" s="7">
        <v>1</v>
      </c>
      <c r="S21" s="8" t="s">
        <v>29</v>
      </c>
      <c r="U21" s="1" t="s">
        <v>88</v>
      </c>
      <c r="V21" s="11"/>
      <c r="W21" s="12"/>
      <c r="X21" s="12"/>
      <c r="Y21" s="17">
        <v>1</v>
      </c>
      <c r="AA21" s="5" t="s">
        <v>88</v>
      </c>
      <c r="AB21" s="9">
        <f>1/AE18</f>
        <v>0.5</v>
      </c>
      <c r="AC21" s="1">
        <f>1/AE19</f>
        <v>0.33333333333333331</v>
      </c>
      <c r="AD21" s="1">
        <f>1/AE20</f>
        <v>0.66666666666666663</v>
      </c>
      <c r="AE21" s="3">
        <f t="shared" si="3"/>
        <v>1</v>
      </c>
      <c r="AF21" s="11">
        <f>SUMPRODUCT(AB21:AE21,AB23:AE23)</f>
        <v>0.52727787209960375</v>
      </c>
      <c r="AG21" s="5">
        <f>AF21/AF22</f>
        <v>0.13181946802490094</v>
      </c>
      <c r="AI21" s="5">
        <f>SUMPRODUCT(AB21:AE21,AB24:AE24)/AG21</f>
        <v>4.0421451826410513</v>
      </c>
      <c r="AJ21" s="23"/>
    </row>
    <row r="22" spans="2:36" x14ac:dyDescent="0.25">
      <c r="M22" s="22" t="s">
        <v>30</v>
      </c>
      <c r="N22" s="1">
        <v>1</v>
      </c>
      <c r="O22" s="23" t="s">
        <v>29</v>
      </c>
      <c r="Q22" s="22" t="s">
        <v>30</v>
      </c>
      <c r="R22" s="1">
        <v>2</v>
      </c>
      <c r="S22" s="10" t="s">
        <v>88</v>
      </c>
      <c r="AA22" s="14" t="s">
        <v>3</v>
      </c>
      <c r="AB22" s="15">
        <f>SUM(AB18:AB21)</f>
        <v>3.75</v>
      </c>
      <c r="AC22" s="15">
        <f t="shared" ref="AC22:AF22" si="4">SUM(AC18:AC21)</f>
        <v>2.5333333333333337</v>
      </c>
      <c r="AD22" s="15">
        <f t="shared" si="4"/>
        <v>5.166666666666667</v>
      </c>
      <c r="AE22" s="15">
        <f t="shared" si="4"/>
        <v>7.5</v>
      </c>
      <c r="AF22" s="13">
        <f t="shared" si="4"/>
        <v>4</v>
      </c>
      <c r="AH22" s="64" t="s">
        <v>76</v>
      </c>
      <c r="AI22" s="3">
        <f>AVERAGE(AI18:AI20)</f>
        <v>4.0402951744206153</v>
      </c>
      <c r="AJ22" s="30" t="s">
        <v>78</v>
      </c>
    </row>
    <row r="23" spans="2:36" ht="13.8" thickBot="1" x14ac:dyDescent="0.3">
      <c r="C23" s="37" t="s">
        <v>17</v>
      </c>
      <c r="M23" s="47" t="s">
        <v>30</v>
      </c>
      <c r="N23" s="12">
        <v>3</v>
      </c>
      <c r="O23" s="51" t="s">
        <v>88</v>
      </c>
      <c r="Q23" s="47" t="s">
        <v>28</v>
      </c>
      <c r="R23" s="12">
        <v>3</v>
      </c>
      <c r="S23" s="13" t="s">
        <v>88</v>
      </c>
      <c r="AA23" s="14" t="s">
        <v>86</v>
      </c>
      <c r="AB23" s="15">
        <f>1/AB22</f>
        <v>0.26666666666666666</v>
      </c>
      <c r="AC23" s="15">
        <f t="shared" ref="AC23:AE23" si="5">1/AC22</f>
        <v>0.39473684210526311</v>
      </c>
      <c r="AD23" s="15">
        <f t="shared" si="5"/>
        <v>0.19354838709677419</v>
      </c>
      <c r="AE23" s="16">
        <f t="shared" si="5"/>
        <v>0.13333333333333333</v>
      </c>
      <c r="AH23" s="65" t="s">
        <v>75</v>
      </c>
      <c r="AI23" s="4">
        <v>4</v>
      </c>
      <c r="AJ23" s="32">
        <v>0.9</v>
      </c>
    </row>
    <row r="24" spans="2:36" ht="13.8" thickBot="1" x14ac:dyDescent="0.3">
      <c r="B24" s="19"/>
      <c r="C24" s="20"/>
      <c r="D24" s="20"/>
      <c r="E24" s="20"/>
      <c r="F24" s="20"/>
      <c r="G24" s="20"/>
      <c r="H24" s="20"/>
      <c r="I24" s="21"/>
      <c r="M24" s="24"/>
      <c r="N24" s="25"/>
      <c r="O24" s="26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34" t="s">
        <v>8</v>
      </c>
      <c r="AB24" s="35">
        <f>AG18</f>
        <v>0.26066779852857952</v>
      </c>
      <c r="AC24" s="35">
        <f>AG19</f>
        <v>0.40298528579513293</v>
      </c>
      <c r="AD24" s="35">
        <f>AG20</f>
        <v>0.20452744765138653</v>
      </c>
      <c r="AE24" s="36">
        <f>AG21</f>
        <v>0.13181946802490094</v>
      </c>
      <c r="AF24" s="25"/>
      <c r="AG24" s="25"/>
      <c r="AH24" s="66" t="s">
        <v>77</v>
      </c>
      <c r="AI24" s="49">
        <f>(AI22-AI23)/3/AJ23</f>
        <v>1.4924138674301944E-2</v>
      </c>
      <c r="AJ24" s="26"/>
    </row>
    <row r="25" spans="2:36" x14ac:dyDescent="0.25">
      <c r="B25" s="22"/>
      <c r="C25" s="1" t="s">
        <v>23</v>
      </c>
      <c r="F25" s="17" t="s">
        <v>48</v>
      </c>
      <c r="I25" s="23"/>
      <c r="M25" s="63"/>
      <c r="N25" s="20"/>
      <c r="O25" s="21"/>
      <c r="Q25" s="63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8" t="s">
        <v>61</v>
      </c>
      <c r="AG25" s="20"/>
      <c r="AH25" s="20"/>
      <c r="AI25" s="20"/>
      <c r="AJ25" s="21"/>
    </row>
    <row r="26" spans="2:36" x14ac:dyDescent="0.25">
      <c r="B26" s="22"/>
      <c r="F26" s="1" t="s">
        <v>83</v>
      </c>
      <c r="I26" s="23"/>
      <c r="M26" s="29" t="s">
        <v>20</v>
      </c>
      <c r="O26" s="23"/>
      <c r="Q26" s="29" t="str">
        <f>C17</f>
        <v>C2:Management approach</v>
      </c>
      <c r="U26" s="27" t="s">
        <v>84</v>
      </c>
      <c r="AA26" s="1" t="s">
        <v>84</v>
      </c>
      <c r="AC26" s="27"/>
      <c r="AF26" s="4" t="s">
        <v>8</v>
      </c>
      <c r="AG26" s="17" t="s">
        <v>6</v>
      </c>
      <c r="AI26" s="3" t="s">
        <v>73</v>
      </c>
      <c r="AJ26" s="23"/>
    </row>
    <row r="27" spans="2:36" x14ac:dyDescent="0.25">
      <c r="B27" s="22"/>
      <c r="C27" s="1" t="s">
        <v>18</v>
      </c>
      <c r="E27" s="18" t="str">
        <f>C6</f>
        <v>C1:Technical approach</v>
      </c>
      <c r="F27" s="59" t="str">
        <f>C7</f>
        <v>C2:Management approach</v>
      </c>
      <c r="G27" s="18" t="str">
        <f>C8</f>
        <v>C3:Past performance</v>
      </c>
      <c r="H27" s="71" t="s">
        <v>22</v>
      </c>
      <c r="I27" s="23"/>
      <c r="M27" s="31" t="s">
        <v>30</v>
      </c>
      <c r="N27" s="7">
        <v>5</v>
      </c>
      <c r="O27" s="41" t="s">
        <v>28</v>
      </c>
      <c r="Q27" s="31" t="s">
        <v>30</v>
      </c>
      <c r="R27" s="7">
        <v>4</v>
      </c>
      <c r="S27" s="8" t="s">
        <v>28</v>
      </c>
      <c r="V27" s="1" t="s">
        <v>30</v>
      </c>
      <c r="W27" s="1" t="s">
        <v>28</v>
      </c>
      <c r="X27" s="1" t="s">
        <v>29</v>
      </c>
      <c r="Y27" s="1" t="s">
        <v>88</v>
      </c>
      <c r="AB27" s="1" t="s">
        <v>30</v>
      </c>
      <c r="AC27" s="1" t="s">
        <v>28</v>
      </c>
      <c r="AD27" s="1" t="s">
        <v>29</v>
      </c>
      <c r="AE27" s="1" t="s">
        <v>88</v>
      </c>
      <c r="AF27" s="4" t="s">
        <v>4</v>
      </c>
      <c r="AG27" s="1" t="s">
        <v>8</v>
      </c>
      <c r="AI27" s="5" t="s">
        <v>74</v>
      </c>
      <c r="AJ27" s="23"/>
    </row>
    <row r="28" spans="2:36" x14ac:dyDescent="0.25">
      <c r="B28" s="22"/>
      <c r="E28" s="5">
        <f>D16</f>
        <v>0.49166666666666664</v>
      </c>
      <c r="F28" s="12">
        <f>D17</f>
        <v>0.29027777777777775</v>
      </c>
      <c r="G28" s="5">
        <f>D18</f>
        <v>0.1111111111111111</v>
      </c>
      <c r="H28" s="13">
        <f>D19</f>
        <v>0.10694444444444445</v>
      </c>
      <c r="I28" s="23"/>
      <c r="M28" s="22" t="s">
        <v>28</v>
      </c>
      <c r="N28" s="1">
        <v>0.2</v>
      </c>
      <c r="O28" s="23" t="s">
        <v>29</v>
      </c>
      <c r="Q28" s="22" t="s">
        <v>28</v>
      </c>
      <c r="R28" s="1">
        <v>0.5</v>
      </c>
      <c r="S28" s="10" t="s">
        <v>29</v>
      </c>
      <c r="U28" s="1" t="s">
        <v>30</v>
      </c>
      <c r="V28" s="17">
        <v>1</v>
      </c>
      <c r="W28" s="7">
        <f>R27</f>
        <v>4</v>
      </c>
      <c r="X28" s="7">
        <f>R31</f>
        <v>4</v>
      </c>
      <c r="Y28" s="8">
        <f>R32</f>
        <v>2</v>
      </c>
      <c r="AA28" s="1" t="s">
        <v>30</v>
      </c>
      <c r="AB28" s="17">
        <f>V28</f>
        <v>1</v>
      </c>
      <c r="AC28" s="7">
        <f t="shared" ref="AC28:AE31" si="6">W28</f>
        <v>4</v>
      </c>
      <c r="AD28" s="7">
        <f t="shared" si="6"/>
        <v>4</v>
      </c>
      <c r="AE28" s="8">
        <f t="shared" si="6"/>
        <v>2</v>
      </c>
      <c r="AF28" s="6">
        <f>SUMPRODUCT(AB28:AE28,AB33:AE33)</f>
        <v>2.0153846153846153</v>
      </c>
      <c r="AG28" s="3">
        <f>AF28/AF32</f>
        <v>0.50384615384615383</v>
      </c>
      <c r="AI28" s="3">
        <f>SUMPRODUCT(AB28:AE28,AB34:AE34)/AG28</f>
        <v>4.2156488549618318</v>
      </c>
      <c r="AJ28" s="23"/>
    </row>
    <row r="29" spans="2:36" x14ac:dyDescent="0.25">
      <c r="B29" s="22"/>
      <c r="E29" s="1" t="s">
        <v>83</v>
      </c>
      <c r="F29" s="1" t="s">
        <v>83</v>
      </c>
      <c r="G29" s="1" t="s">
        <v>83</v>
      </c>
      <c r="H29" s="1" t="s">
        <v>83</v>
      </c>
      <c r="I29" s="23"/>
      <c r="M29" s="47" t="s">
        <v>29</v>
      </c>
      <c r="N29" s="12">
        <v>2</v>
      </c>
      <c r="O29" s="51" t="s">
        <v>88</v>
      </c>
      <c r="Q29" s="47" t="s">
        <v>29</v>
      </c>
      <c r="R29" s="12">
        <v>1</v>
      </c>
      <c r="S29" s="13" t="s">
        <v>88</v>
      </c>
      <c r="U29" s="1" t="s">
        <v>28</v>
      </c>
      <c r="V29" s="9"/>
      <c r="W29" s="17">
        <v>1</v>
      </c>
      <c r="X29" s="1">
        <f>R28</f>
        <v>0.5</v>
      </c>
      <c r="Y29" s="10">
        <f>R33</f>
        <v>1</v>
      </c>
      <c r="AA29" s="1" t="s">
        <v>28</v>
      </c>
      <c r="AB29" s="9">
        <f>1/AC28</f>
        <v>0.25</v>
      </c>
      <c r="AC29" s="17">
        <f t="shared" si="6"/>
        <v>1</v>
      </c>
      <c r="AD29" s="1">
        <f t="shared" si="6"/>
        <v>0.5</v>
      </c>
      <c r="AE29" s="10">
        <f t="shared" si="6"/>
        <v>1</v>
      </c>
      <c r="AF29" s="9">
        <f>SUMPRODUCT(AB29:AE29,AB33:AE33)</f>
        <v>0.52692307692307694</v>
      </c>
      <c r="AG29" s="4">
        <f>AF29/AF32</f>
        <v>0.13173076923076923</v>
      </c>
      <c r="AI29" s="4">
        <f>SUMPRODUCT(AB29:AE29,AB34:AE34)/AG29</f>
        <v>4.0310218978102181</v>
      </c>
      <c r="AJ29" s="23"/>
    </row>
    <row r="30" spans="2:36" x14ac:dyDescent="0.25">
      <c r="B30" s="22"/>
      <c r="C30" s="1" t="s">
        <v>67</v>
      </c>
      <c r="D30" s="1" t="str">
        <f>E5</f>
        <v>A1:Proposal#1</v>
      </c>
      <c r="E30" s="6">
        <f>AG18</f>
        <v>0.26066779852857952</v>
      </c>
      <c r="F30" s="3">
        <f>AG28</f>
        <v>0.50384615384615383</v>
      </c>
      <c r="G30" s="3">
        <f>AG38</f>
        <v>0.40218386685777985</v>
      </c>
      <c r="H30" s="8">
        <f>AG48</f>
        <v>0.3186152327094674</v>
      </c>
      <c r="I30" s="23"/>
      <c r="M30" s="22" t="s">
        <v>87</v>
      </c>
      <c r="O30" s="23"/>
      <c r="Q30" s="22" t="s">
        <v>90</v>
      </c>
      <c r="U30" s="1" t="s">
        <v>29</v>
      </c>
      <c r="V30" s="9"/>
      <c r="X30" s="17">
        <v>1</v>
      </c>
      <c r="Y30" s="10">
        <f>R29</f>
        <v>1</v>
      </c>
      <c r="AA30" s="1" t="s">
        <v>29</v>
      </c>
      <c r="AB30" s="9">
        <f>1/AD28</f>
        <v>0.25</v>
      </c>
      <c r="AC30" s="1">
        <f>1/AD29</f>
        <v>2</v>
      </c>
      <c r="AD30" s="17">
        <v>1</v>
      </c>
      <c r="AE30" s="10">
        <f t="shared" si="6"/>
        <v>1</v>
      </c>
      <c r="AF30" s="9">
        <f>SUMPRODUCT(AB30:AE30,AB33:AE33)</f>
        <v>0.72884615384615392</v>
      </c>
      <c r="AG30" s="4">
        <f>AF30/AF32</f>
        <v>0.18221153846153848</v>
      </c>
      <c r="AI30" s="4">
        <f>SUMPRODUCT(AB30:AE30,AB34:AE34)/AG30</f>
        <v>4.1372031662269126</v>
      </c>
      <c r="AJ30" s="23"/>
    </row>
    <row r="31" spans="2:36" x14ac:dyDescent="0.25">
      <c r="B31" s="22"/>
      <c r="D31" s="1" t="str">
        <f>F5</f>
        <v>A2:Proposal#2</v>
      </c>
      <c r="E31" s="9">
        <f>AG19</f>
        <v>0.40298528579513293</v>
      </c>
      <c r="F31" s="4">
        <f>AG29</f>
        <v>0.13173076923076923</v>
      </c>
      <c r="G31" s="4">
        <f>AG39</f>
        <v>0.30136665870361523</v>
      </c>
      <c r="H31" s="10">
        <f>AG49</f>
        <v>0.30395166106070637</v>
      </c>
      <c r="I31" s="23"/>
      <c r="M31" s="31" t="s">
        <v>27</v>
      </c>
      <c r="N31" s="7">
        <v>5</v>
      </c>
      <c r="O31" s="41" t="s">
        <v>28</v>
      </c>
      <c r="Q31" s="31" t="s">
        <v>30</v>
      </c>
      <c r="R31" s="7">
        <v>4</v>
      </c>
      <c r="S31" s="8" t="s">
        <v>29</v>
      </c>
      <c r="U31" s="1" t="s">
        <v>88</v>
      </c>
      <c r="V31" s="11"/>
      <c r="W31" s="12"/>
      <c r="X31" s="12"/>
      <c r="Y31" s="17">
        <v>1</v>
      </c>
      <c r="AA31" s="1" t="s">
        <v>88</v>
      </c>
      <c r="AB31" s="9">
        <f>1/AE28</f>
        <v>0.5</v>
      </c>
      <c r="AC31" s="1">
        <f>1/AE29</f>
        <v>1</v>
      </c>
      <c r="AD31" s="1">
        <f>1/AE30</f>
        <v>1</v>
      </c>
      <c r="AE31" s="3">
        <f t="shared" si="6"/>
        <v>1</v>
      </c>
      <c r="AF31" s="11">
        <f>SUMPRODUCT(AB31:AE31,AB33:AE33)</f>
        <v>0.72884615384615392</v>
      </c>
      <c r="AG31" s="5">
        <f>AF31/AF32</f>
        <v>0.18221153846153848</v>
      </c>
      <c r="AI31" s="5">
        <f>SUMPRODUCT(AB31:AE31,AB34:AE34)/AG31</f>
        <v>4.105540897097625</v>
      </c>
      <c r="AJ31" s="23"/>
    </row>
    <row r="32" spans="2:36" x14ac:dyDescent="0.25">
      <c r="B32" s="22"/>
      <c r="D32" s="1" t="str">
        <f>G5</f>
        <v>A3:Proposal#3</v>
      </c>
      <c r="E32" s="9">
        <f>AG20</f>
        <v>0.20452744765138653</v>
      </c>
      <c r="F32" s="4">
        <f>AG30</f>
        <v>0.18221153846153848</v>
      </c>
      <c r="G32" s="4">
        <f>AG40</f>
        <v>0.1479982879439401</v>
      </c>
      <c r="H32" s="10">
        <f>AG50</f>
        <v>0.20986660893674824</v>
      </c>
      <c r="I32" s="23"/>
      <c r="M32" s="22" t="s">
        <v>27</v>
      </c>
      <c r="N32" s="1">
        <v>1</v>
      </c>
      <c r="O32" s="23" t="s">
        <v>29</v>
      </c>
      <c r="Q32" s="22" t="s">
        <v>30</v>
      </c>
      <c r="R32" s="1">
        <v>2</v>
      </c>
      <c r="S32" s="10" t="s">
        <v>88</v>
      </c>
      <c r="AA32" s="14" t="s">
        <v>3</v>
      </c>
      <c r="AB32" s="15">
        <f>SUM(AB28:AB31)</f>
        <v>2</v>
      </c>
      <c r="AC32" s="15">
        <f t="shared" ref="AC32:AF32" si="7">SUM(AC28:AC31)</f>
        <v>8</v>
      </c>
      <c r="AD32" s="15">
        <f t="shared" si="7"/>
        <v>6.5</v>
      </c>
      <c r="AE32" s="15">
        <f t="shared" si="7"/>
        <v>5</v>
      </c>
      <c r="AF32" s="13">
        <f t="shared" si="7"/>
        <v>4</v>
      </c>
      <c r="AH32" s="64" t="s">
        <v>76</v>
      </c>
      <c r="AI32" s="3">
        <f>AVERAGE(AI28:AI30)</f>
        <v>4.1279579729996545</v>
      </c>
      <c r="AJ32" s="30" t="s">
        <v>78</v>
      </c>
    </row>
    <row r="33" spans="2:36" x14ac:dyDescent="0.25">
      <c r="B33" s="22"/>
      <c r="D33" s="1" t="s">
        <v>89</v>
      </c>
      <c r="E33" s="11">
        <f>AG21</f>
        <v>0.13181946802490094</v>
      </c>
      <c r="F33" s="5">
        <f>AG31</f>
        <v>0.18221153846153848</v>
      </c>
      <c r="G33" s="5">
        <f>AG41</f>
        <v>0.14845118649466477</v>
      </c>
      <c r="H33" s="13">
        <f>AG51</f>
        <v>0.16756649729307788</v>
      </c>
      <c r="I33" s="23"/>
      <c r="M33" s="47" t="s">
        <v>27</v>
      </c>
      <c r="N33" s="12">
        <v>2</v>
      </c>
      <c r="O33" s="51" t="s">
        <v>88</v>
      </c>
      <c r="Q33" s="47" t="s">
        <v>28</v>
      </c>
      <c r="R33" s="12">
        <v>1</v>
      </c>
      <c r="S33" s="13" t="s">
        <v>88</v>
      </c>
      <c r="AA33" s="14" t="s">
        <v>86</v>
      </c>
      <c r="AB33" s="15">
        <f>1/AB32</f>
        <v>0.5</v>
      </c>
      <c r="AC33" s="15">
        <f t="shared" ref="AC33:AE33" si="8">1/AC32</f>
        <v>0.125</v>
      </c>
      <c r="AD33" s="15">
        <f t="shared" si="8"/>
        <v>0.15384615384615385</v>
      </c>
      <c r="AE33" s="16">
        <f t="shared" si="8"/>
        <v>0.2</v>
      </c>
      <c r="AH33" s="65" t="s">
        <v>75</v>
      </c>
      <c r="AI33" s="4">
        <v>4</v>
      </c>
      <c r="AJ33" s="32">
        <v>0.9</v>
      </c>
    </row>
    <row r="34" spans="2:36" ht="13.8" thickBot="1" x14ac:dyDescent="0.3">
      <c r="B34" s="22"/>
      <c r="I34" s="23"/>
      <c r="M34" s="24"/>
      <c r="N34" s="25"/>
      <c r="O34" s="26"/>
      <c r="Q34" s="24"/>
      <c r="R34" s="25"/>
      <c r="S34" s="25"/>
      <c r="T34" s="25"/>
      <c r="U34" s="25"/>
      <c r="V34" s="25"/>
      <c r="W34" s="25"/>
      <c r="X34" s="25"/>
      <c r="Y34" s="25"/>
      <c r="Z34" s="25"/>
      <c r="AA34" s="34" t="s">
        <v>8</v>
      </c>
      <c r="AB34" s="35">
        <f>AG28</f>
        <v>0.50384615384615383</v>
      </c>
      <c r="AC34" s="35">
        <f>AG29</f>
        <v>0.13173076923076923</v>
      </c>
      <c r="AD34" s="35">
        <f>AG30</f>
        <v>0.18221153846153848</v>
      </c>
      <c r="AE34" s="36">
        <f>AG31</f>
        <v>0.18221153846153848</v>
      </c>
      <c r="AF34" s="25"/>
      <c r="AG34" s="25"/>
      <c r="AH34" s="66" t="s">
        <v>77</v>
      </c>
      <c r="AI34" s="49">
        <f>(AI32-AI33)/3/AJ33</f>
        <v>4.7391841851723883E-2</v>
      </c>
      <c r="AJ34" s="26"/>
    </row>
    <row r="35" spans="2:36" x14ac:dyDescent="0.25">
      <c r="B35" s="22"/>
      <c r="C35" s="1" t="s">
        <v>66</v>
      </c>
      <c r="E35" s="1" t="str">
        <f>E5</f>
        <v>A1:Proposal#1</v>
      </c>
      <c r="F35" s="3">
        <f>SUMPRODUCT(E28:H28,E30:H30)</f>
        <v>0.35317823486140926</v>
      </c>
      <c r="I35" s="23"/>
      <c r="M35" s="63"/>
      <c r="N35" s="20"/>
      <c r="O35" s="21"/>
      <c r="Q35" s="63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8" t="s">
        <v>61</v>
      </c>
      <c r="AG35" s="20"/>
      <c r="AH35" s="20"/>
      <c r="AI35" s="20"/>
      <c r="AJ35" s="21"/>
    </row>
    <row r="36" spans="2:36" x14ac:dyDescent="0.25">
      <c r="B36" s="22"/>
      <c r="E36" s="1" t="str">
        <f>F5</f>
        <v>A2:Proposal#2</v>
      </c>
      <c r="F36" s="4">
        <f>SUMPRODUCT(E28:H28,E31:H31)</f>
        <v>0.30236407297037698</v>
      </c>
      <c r="I36" s="23"/>
      <c r="M36" s="29" t="s">
        <v>21</v>
      </c>
      <c r="O36" s="23"/>
      <c r="Q36" s="29" t="str">
        <f>C8</f>
        <v>C3:Past performance</v>
      </c>
      <c r="U36" s="27" t="s">
        <v>84</v>
      </c>
      <c r="AA36" s="1" t="s">
        <v>84</v>
      </c>
      <c r="AC36" s="27"/>
      <c r="AF36" s="4" t="s">
        <v>8</v>
      </c>
      <c r="AG36" s="17" t="s">
        <v>6</v>
      </c>
      <c r="AI36" s="3" t="s">
        <v>73</v>
      </c>
      <c r="AJ36" s="23"/>
    </row>
    <row r="37" spans="2:36" x14ac:dyDescent="0.25">
      <c r="B37" s="22"/>
      <c r="E37" s="1" t="str">
        <f>G5</f>
        <v>A3:Proposal#3</v>
      </c>
      <c r="F37" s="4">
        <f>SUMPRODUCT(E28:H28,E32:H32)</f>
        <v>0.19233961101485722</v>
      </c>
      <c r="I37" s="23"/>
      <c r="M37" s="31" t="s">
        <v>30</v>
      </c>
      <c r="N37" s="7">
        <v>1.5</v>
      </c>
      <c r="O37" s="41" t="s">
        <v>28</v>
      </c>
      <c r="Q37" s="31" t="s">
        <v>30</v>
      </c>
      <c r="R37" s="7">
        <v>2</v>
      </c>
      <c r="S37" s="8" t="s">
        <v>28</v>
      </c>
      <c r="V37" s="1" t="s">
        <v>30</v>
      </c>
      <c r="W37" s="1" t="s">
        <v>28</v>
      </c>
      <c r="X37" s="1" t="s">
        <v>29</v>
      </c>
      <c r="Y37" s="1" t="s">
        <v>88</v>
      </c>
      <c r="AB37" s="1" t="s">
        <v>30</v>
      </c>
      <c r="AC37" s="1" t="s">
        <v>28</v>
      </c>
      <c r="AD37" s="1" t="s">
        <v>29</v>
      </c>
      <c r="AE37" s="1" t="s">
        <v>88</v>
      </c>
      <c r="AF37" s="4" t="s">
        <v>4</v>
      </c>
      <c r="AG37" s="1" t="s">
        <v>8</v>
      </c>
      <c r="AI37" s="5" t="s">
        <v>74</v>
      </c>
      <c r="AJ37" s="23"/>
    </row>
    <row r="38" spans="2:36" x14ac:dyDescent="0.25">
      <c r="B38" s="22"/>
      <c r="E38" s="1" t="s">
        <v>89</v>
      </c>
      <c r="F38" s="5">
        <f>SUMPRODUCT(E28:H28,E33:H33)</f>
        <v>0.15211808115335645</v>
      </c>
      <c r="I38" s="23"/>
      <c r="M38" s="22" t="s">
        <v>28</v>
      </c>
      <c r="N38" s="1">
        <v>2</v>
      </c>
      <c r="O38" s="23" t="s">
        <v>29</v>
      </c>
      <c r="Q38" s="22" t="s">
        <v>28</v>
      </c>
      <c r="R38" s="1">
        <v>3</v>
      </c>
      <c r="S38" s="10" t="s">
        <v>29</v>
      </c>
      <c r="U38" s="1" t="s">
        <v>30</v>
      </c>
      <c r="V38" s="17">
        <v>1</v>
      </c>
      <c r="W38" s="7">
        <f>R37</f>
        <v>2</v>
      </c>
      <c r="X38" s="7">
        <f>R41</f>
        <v>2</v>
      </c>
      <c r="Y38" s="8">
        <f>R42</f>
        <v>2.5</v>
      </c>
      <c r="AA38" s="1" t="s">
        <v>30</v>
      </c>
      <c r="AB38" s="17">
        <f>V38</f>
        <v>1</v>
      </c>
      <c r="AC38" s="7">
        <f t="shared" ref="AC38:AE41" si="9">W38</f>
        <v>2</v>
      </c>
      <c r="AD38" s="7">
        <f t="shared" si="9"/>
        <v>2</v>
      </c>
      <c r="AE38" s="8">
        <f t="shared" si="9"/>
        <v>2.5</v>
      </c>
      <c r="AF38" s="6">
        <f>SUMPRODUCT(AB38:AE38,AB43:AE43)</f>
        <v>1.6087354674311194</v>
      </c>
      <c r="AG38" s="3">
        <f>AF38/AF42</f>
        <v>0.40218386685777985</v>
      </c>
      <c r="AI38" s="3">
        <f>SUMPRODUCT(AB38:AE38,AB44:AE44)/AG38</f>
        <v>4.1574062616012863</v>
      </c>
      <c r="AJ38" s="23"/>
    </row>
    <row r="39" spans="2:36" ht="13.8" thickBot="1" x14ac:dyDescent="0.3">
      <c r="B39" s="24"/>
      <c r="C39" s="25"/>
      <c r="D39" s="25"/>
      <c r="E39" s="25"/>
      <c r="F39" s="25"/>
      <c r="G39" s="25"/>
      <c r="H39" s="25"/>
      <c r="I39" s="26"/>
      <c r="M39" s="47" t="s">
        <v>29</v>
      </c>
      <c r="N39" s="12">
        <v>0.4</v>
      </c>
      <c r="O39" s="51" t="s">
        <v>88</v>
      </c>
      <c r="Q39" s="47" t="s">
        <v>29</v>
      </c>
      <c r="R39" s="12">
        <v>1</v>
      </c>
      <c r="S39" s="13" t="s">
        <v>88</v>
      </c>
      <c r="U39" s="1" t="s">
        <v>28</v>
      </c>
      <c r="V39" s="9"/>
      <c r="W39" s="17">
        <v>1</v>
      </c>
      <c r="X39" s="1">
        <f>R38</f>
        <v>3</v>
      </c>
      <c r="Y39" s="10">
        <f>R43</f>
        <v>2</v>
      </c>
      <c r="AA39" s="1" t="s">
        <v>28</v>
      </c>
      <c r="AB39" s="9">
        <f>1/AC38</f>
        <v>0.5</v>
      </c>
      <c r="AC39" s="17">
        <f t="shared" si="9"/>
        <v>1</v>
      </c>
      <c r="AD39" s="1">
        <f t="shared" si="9"/>
        <v>3</v>
      </c>
      <c r="AE39" s="10">
        <f t="shared" si="9"/>
        <v>2</v>
      </c>
      <c r="AF39" s="9">
        <f>SUMPRODUCT(AB39:AE39,AB43:AE43)</f>
        <v>1.2054666348144609</v>
      </c>
      <c r="AG39" s="4">
        <f>AF39/AF42</f>
        <v>0.30136665870361523</v>
      </c>
      <c r="AI39" s="4">
        <f>SUMPRODUCT(AB39:AE39,AB44:AE44)/AG39</f>
        <v>4.1257245718626647</v>
      </c>
      <c r="AJ39" s="23"/>
    </row>
    <row r="40" spans="2:36" x14ac:dyDescent="0.25">
      <c r="M40" s="22" t="s">
        <v>87</v>
      </c>
      <c r="O40" s="23"/>
      <c r="Q40" s="22" t="s">
        <v>90</v>
      </c>
      <c r="U40" s="1" t="s">
        <v>29</v>
      </c>
      <c r="V40" s="9"/>
      <c r="X40" s="17">
        <v>1</v>
      </c>
      <c r="Y40" s="10">
        <f>R39</f>
        <v>1</v>
      </c>
      <c r="AA40" s="1" t="s">
        <v>29</v>
      </c>
      <c r="AB40" s="9">
        <f>1/AD38</f>
        <v>0.5</v>
      </c>
      <c r="AC40" s="1">
        <f>1/AD39</f>
        <v>0.33333333333333331</v>
      </c>
      <c r="AD40" s="17">
        <v>1</v>
      </c>
      <c r="AE40" s="10">
        <f t="shared" si="9"/>
        <v>1</v>
      </c>
      <c r="AF40" s="9">
        <f>SUMPRODUCT(AB40:AE40,AB43:AE43)</f>
        <v>0.5919931517757604</v>
      </c>
      <c r="AG40" s="4">
        <f>AF40/AF42</f>
        <v>0.1479982879439401</v>
      </c>
      <c r="AI40" s="4">
        <f>SUMPRODUCT(AB40:AE40,AB44:AE44)/AG40</f>
        <v>4.0405667462532655</v>
      </c>
      <c r="AJ40" s="23"/>
    </row>
    <row r="41" spans="2:36" ht="13.8" thickBot="1" x14ac:dyDescent="0.3">
      <c r="C41" s="53" t="s">
        <v>50</v>
      </c>
      <c r="M41" s="31" t="s">
        <v>27</v>
      </c>
      <c r="N41" s="7">
        <v>1.5</v>
      </c>
      <c r="O41" s="41" t="s">
        <v>28</v>
      </c>
      <c r="Q41" s="31" t="s">
        <v>30</v>
      </c>
      <c r="R41" s="7">
        <v>2</v>
      </c>
      <c r="S41" s="8" t="s">
        <v>29</v>
      </c>
      <c r="U41" s="1" t="s">
        <v>88</v>
      </c>
      <c r="V41" s="11"/>
      <c r="W41" s="12"/>
      <c r="X41" s="12"/>
      <c r="Y41" s="17">
        <v>1</v>
      </c>
      <c r="AA41" s="1" t="s">
        <v>88</v>
      </c>
      <c r="AB41" s="9">
        <f>1/AE38</f>
        <v>0.4</v>
      </c>
      <c r="AC41" s="1">
        <f>1/AE39</f>
        <v>0.5</v>
      </c>
      <c r="AD41" s="1">
        <f>1/AE40</f>
        <v>1</v>
      </c>
      <c r="AE41" s="3">
        <f t="shared" si="9"/>
        <v>1</v>
      </c>
      <c r="AF41" s="11">
        <f>SUMPRODUCT(AB41:AE41,AB43:AE43)</f>
        <v>0.59380474597865907</v>
      </c>
      <c r="AG41" s="5">
        <f>AF41/AF42</f>
        <v>0.14845118649466477</v>
      </c>
      <c r="AI41" s="5">
        <f>SUMPRODUCT(AB41:AE41,AB44:AE44)/AG41</f>
        <v>4.0956651468418936</v>
      </c>
      <c r="AJ41" s="23"/>
    </row>
    <row r="42" spans="2:36" x14ac:dyDescent="0.25">
      <c r="B42" s="19"/>
      <c r="C42" s="20"/>
      <c r="D42" s="20"/>
      <c r="E42" s="20"/>
      <c r="F42" s="20"/>
      <c r="G42" s="20"/>
      <c r="H42" s="20"/>
      <c r="I42" s="21"/>
      <c r="M42" s="22" t="s">
        <v>27</v>
      </c>
      <c r="N42" s="1">
        <v>3</v>
      </c>
      <c r="O42" s="23" t="s">
        <v>29</v>
      </c>
      <c r="Q42" s="22" t="s">
        <v>30</v>
      </c>
      <c r="R42" s="1">
        <v>2.5</v>
      </c>
      <c r="S42" s="10" t="s">
        <v>88</v>
      </c>
      <c r="AA42" s="14" t="s">
        <v>3</v>
      </c>
      <c r="AB42" s="15">
        <f>SUM(AB38:AB41)</f>
        <v>2.4</v>
      </c>
      <c r="AC42" s="15">
        <f t="shared" ref="AC42:AF42" si="10">SUM(AC38:AC41)</f>
        <v>3.8333333333333335</v>
      </c>
      <c r="AD42" s="15">
        <f t="shared" si="10"/>
        <v>7</v>
      </c>
      <c r="AE42" s="15">
        <f t="shared" si="10"/>
        <v>6.5</v>
      </c>
      <c r="AF42" s="13">
        <f t="shared" si="10"/>
        <v>4</v>
      </c>
      <c r="AH42" s="64" t="s">
        <v>76</v>
      </c>
      <c r="AI42" s="3">
        <f>AVERAGE(AI38:AI40)</f>
        <v>4.1078991932390716</v>
      </c>
      <c r="AJ42" s="30" t="s">
        <v>78</v>
      </c>
    </row>
    <row r="43" spans="2:36" x14ac:dyDescent="0.25">
      <c r="B43" s="22"/>
      <c r="C43" s="1" t="s">
        <v>10</v>
      </c>
      <c r="I43" s="23"/>
      <c r="M43" s="47" t="s">
        <v>27</v>
      </c>
      <c r="N43" s="12">
        <v>1.2000000000000002</v>
      </c>
      <c r="O43" s="51" t="s">
        <v>88</v>
      </c>
      <c r="Q43" s="47" t="s">
        <v>28</v>
      </c>
      <c r="R43" s="12">
        <v>2</v>
      </c>
      <c r="S43" s="13" t="s">
        <v>88</v>
      </c>
      <c r="AA43" s="14" t="s">
        <v>86</v>
      </c>
      <c r="AB43" s="15">
        <f>1/AB42</f>
        <v>0.41666666666666669</v>
      </c>
      <c r="AC43" s="15">
        <f t="shared" ref="AC43:AE43" si="11">1/AC42</f>
        <v>0.2608695652173913</v>
      </c>
      <c r="AD43" s="15">
        <f t="shared" si="11"/>
        <v>0.14285714285714285</v>
      </c>
      <c r="AE43" s="16">
        <f t="shared" si="11"/>
        <v>0.15384615384615385</v>
      </c>
      <c r="AH43" s="65" t="s">
        <v>75</v>
      </c>
      <c r="AI43" s="4">
        <v>4</v>
      </c>
      <c r="AJ43" s="32">
        <v>0.9</v>
      </c>
    </row>
    <row r="44" spans="2:36" ht="13.8" thickBot="1" x14ac:dyDescent="0.3">
      <c r="B44" s="22"/>
      <c r="D44" s="1" t="s">
        <v>9</v>
      </c>
      <c r="E44" s="6" t="str">
        <f>D30</f>
        <v>A1:Proposal#1</v>
      </c>
      <c r="F44" s="3" t="str">
        <f>D31</f>
        <v>A2:Proposal#2</v>
      </c>
      <c r="G44" s="3" t="str">
        <f>D32</f>
        <v>A3:Proposal#3</v>
      </c>
      <c r="H44" s="8" t="s">
        <v>89</v>
      </c>
      <c r="I44" s="23"/>
      <c r="M44" s="24"/>
      <c r="N44" s="25"/>
      <c r="O44" s="26"/>
      <c r="Q44" s="24"/>
      <c r="R44" s="25"/>
      <c r="S44" s="25"/>
      <c r="T44" s="25"/>
      <c r="U44" s="25"/>
      <c r="V44" s="25"/>
      <c r="W44" s="25"/>
      <c r="X44" s="25"/>
      <c r="Y44" s="25"/>
      <c r="Z44" s="25"/>
      <c r="AA44" s="34" t="s">
        <v>8</v>
      </c>
      <c r="AB44" s="35">
        <f>AG38</f>
        <v>0.40218386685777985</v>
      </c>
      <c r="AC44" s="35">
        <f>AG39</f>
        <v>0.30136665870361523</v>
      </c>
      <c r="AD44" s="35">
        <f>AG40</f>
        <v>0.1479982879439401</v>
      </c>
      <c r="AE44" s="36">
        <f>AG41</f>
        <v>0.14845118649466477</v>
      </c>
      <c r="AF44" s="25"/>
      <c r="AG44" s="25"/>
      <c r="AH44" s="66" t="s">
        <v>77</v>
      </c>
      <c r="AI44" s="49">
        <f>(AI42-AI43)/3/AJ43</f>
        <v>3.9962664162619115E-2</v>
      </c>
      <c r="AJ44" s="26"/>
    </row>
    <row r="45" spans="2:36" x14ac:dyDescent="0.25">
      <c r="B45" s="22"/>
      <c r="C45" s="60" t="s">
        <v>19</v>
      </c>
      <c r="D45" s="7">
        <f>D16</f>
        <v>0.49166666666666664</v>
      </c>
      <c r="E45" s="6">
        <f t="shared" ref="E45:H45" si="12">E16</f>
        <v>0.26066779852857952</v>
      </c>
      <c r="F45" s="3">
        <f t="shared" si="12"/>
        <v>0.40298528579513293</v>
      </c>
      <c r="G45" s="3">
        <f t="shared" si="12"/>
        <v>0.20452744765138653</v>
      </c>
      <c r="H45" s="8">
        <f t="shared" si="12"/>
        <v>0.13181946802490094</v>
      </c>
      <c r="I45" s="23"/>
      <c r="M45" s="63"/>
      <c r="N45" s="20"/>
      <c r="O45" s="21"/>
      <c r="Q45" s="63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8" t="s">
        <v>61</v>
      </c>
      <c r="AG45" s="20"/>
      <c r="AH45" s="20"/>
      <c r="AI45" s="20"/>
      <c r="AJ45" s="21"/>
    </row>
    <row r="46" spans="2:36" x14ac:dyDescent="0.25">
      <c r="B46" s="22"/>
      <c r="C46" s="61" t="s">
        <v>20</v>
      </c>
      <c r="D46" s="1">
        <f t="shared" ref="D46:H49" si="13">D17</f>
        <v>0.29027777777777775</v>
      </c>
      <c r="E46" s="9">
        <f t="shared" si="13"/>
        <v>0.50384615384615383</v>
      </c>
      <c r="F46" s="4">
        <f t="shared" si="13"/>
        <v>0.13173076923076923</v>
      </c>
      <c r="G46" s="4">
        <f t="shared" si="13"/>
        <v>0.18221153846153848</v>
      </c>
      <c r="H46" s="10">
        <f t="shared" si="13"/>
        <v>0.18221153846153848</v>
      </c>
      <c r="I46" s="23"/>
      <c r="M46" s="29" t="s">
        <v>22</v>
      </c>
      <c r="O46" s="23"/>
      <c r="Q46" s="29" t="str">
        <f>C19</f>
        <v>C4:Price</v>
      </c>
      <c r="U46" s="27" t="s">
        <v>84</v>
      </c>
      <c r="AA46" s="1" t="s">
        <v>84</v>
      </c>
      <c r="AC46" s="27"/>
      <c r="AF46" s="4" t="s">
        <v>8</v>
      </c>
      <c r="AG46" s="17" t="s">
        <v>6</v>
      </c>
      <c r="AI46" s="3" t="s">
        <v>73</v>
      </c>
      <c r="AJ46" s="23"/>
    </row>
    <row r="47" spans="2:36" x14ac:dyDescent="0.25">
      <c r="B47" s="22"/>
      <c r="C47" s="61" t="s">
        <v>21</v>
      </c>
      <c r="D47" s="1">
        <f t="shared" si="13"/>
        <v>0.1111111111111111</v>
      </c>
      <c r="E47" s="9">
        <f t="shared" si="13"/>
        <v>0.40218386685777985</v>
      </c>
      <c r="F47" s="4">
        <f t="shared" si="13"/>
        <v>0.30136665870361523</v>
      </c>
      <c r="G47" s="4">
        <f t="shared" si="13"/>
        <v>0.1479982879439401</v>
      </c>
      <c r="H47" s="10">
        <f t="shared" si="13"/>
        <v>0.14845118649466477</v>
      </c>
      <c r="I47" s="23"/>
      <c r="M47" s="31" t="s">
        <v>30</v>
      </c>
      <c r="N47" s="7">
        <v>1</v>
      </c>
      <c r="O47" s="41" t="s">
        <v>28</v>
      </c>
      <c r="Q47" s="31" t="s">
        <v>30</v>
      </c>
      <c r="R47" s="7">
        <v>1.2</v>
      </c>
      <c r="S47" s="8" t="s">
        <v>28</v>
      </c>
      <c r="V47" s="1" t="s">
        <v>30</v>
      </c>
      <c r="W47" s="1" t="s">
        <v>28</v>
      </c>
      <c r="X47" s="1" t="s">
        <v>29</v>
      </c>
      <c r="Y47" s="1" t="s">
        <v>88</v>
      </c>
      <c r="AB47" s="1" t="s">
        <v>30</v>
      </c>
      <c r="AC47" s="1" t="s">
        <v>28</v>
      </c>
      <c r="AD47" s="1" t="s">
        <v>29</v>
      </c>
      <c r="AE47" s="1" t="s">
        <v>88</v>
      </c>
      <c r="AF47" s="4" t="s">
        <v>4</v>
      </c>
      <c r="AG47" s="1" t="s">
        <v>8</v>
      </c>
      <c r="AI47" s="5" t="s">
        <v>74</v>
      </c>
      <c r="AJ47" s="23"/>
    </row>
    <row r="48" spans="2:36" x14ac:dyDescent="0.25">
      <c r="B48" s="22"/>
      <c r="C48" s="62" t="s">
        <v>22</v>
      </c>
      <c r="D48" s="12">
        <f t="shared" si="13"/>
        <v>0.10694444444444445</v>
      </c>
      <c r="E48" s="11">
        <f t="shared" si="13"/>
        <v>0.3186152327094674</v>
      </c>
      <c r="F48" s="5">
        <f t="shared" si="13"/>
        <v>0.30395166106070637</v>
      </c>
      <c r="G48" s="5">
        <f t="shared" si="13"/>
        <v>0.20986660893674824</v>
      </c>
      <c r="H48" s="13">
        <f t="shared" si="13"/>
        <v>0.16756649729307788</v>
      </c>
      <c r="I48" s="23"/>
      <c r="M48" s="22" t="s">
        <v>28</v>
      </c>
      <c r="N48" s="1">
        <v>2</v>
      </c>
      <c r="O48" s="23" t="s">
        <v>29</v>
      </c>
      <c r="Q48" s="22" t="s">
        <v>28</v>
      </c>
      <c r="R48" s="1">
        <v>1.5</v>
      </c>
      <c r="S48" s="10" t="s">
        <v>29</v>
      </c>
      <c r="U48" s="1" t="s">
        <v>30</v>
      </c>
      <c r="V48" s="17">
        <v>1</v>
      </c>
      <c r="W48" s="7">
        <f>R47</f>
        <v>1.2</v>
      </c>
      <c r="X48" s="7">
        <f>R51</f>
        <v>1.4</v>
      </c>
      <c r="Y48" s="8">
        <f>R52</f>
        <v>1.8</v>
      </c>
      <c r="AA48" s="1" t="s">
        <v>30</v>
      </c>
      <c r="AB48" s="17">
        <f>V48</f>
        <v>1</v>
      </c>
      <c r="AC48" s="7">
        <f t="shared" ref="AC48:AE51" si="14">W48</f>
        <v>1.2</v>
      </c>
      <c r="AD48" s="7">
        <f t="shared" si="14"/>
        <v>1.4</v>
      </c>
      <c r="AE48" s="8">
        <f t="shared" si="14"/>
        <v>1.8</v>
      </c>
      <c r="AF48" s="6">
        <f>SUMPRODUCT(AB48:AE48,AB53:AE53)</f>
        <v>1.2744609308378696</v>
      </c>
      <c r="AG48" s="3">
        <f>AF48/AF52</f>
        <v>0.3186152327094674</v>
      </c>
      <c r="AI48" s="3">
        <f>SUMPRODUCT(AB48:AE48,AB54:AE54)/AG48</f>
        <v>4.0135876830075503</v>
      </c>
      <c r="AJ48" s="23"/>
    </row>
    <row r="49" spans="2:36" x14ac:dyDescent="0.25">
      <c r="B49" s="22"/>
      <c r="C49" s="1" t="s">
        <v>8</v>
      </c>
      <c r="E49" s="11">
        <f t="shared" si="13"/>
        <v>0.35317823486140926</v>
      </c>
      <c r="F49" s="5">
        <f t="shared" si="13"/>
        <v>0.30236407297037698</v>
      </c>
      <c r="G49" s="5">
        <f t="shared" si="13"/>
        <v>0.19233961101485722</v>
      </c>
      <c r="H49" s="13">
        <f t="shared" si="13"/>
        <v>0.15211808115335645</v>
      </c>
      <c r="I49" s="23"/>
      <c r="M49" s="47" t="s">
        <v>29</v>
      </c>
      <c r="N49" s="12">
        <v>1</v>
      </c>
      <c r="O49" s="51" t="s">
        <v>88</v>
      </c>
      <c r="Q49" s="47" t="s">
        <v>29</v>
      </c>
      <c r="R49" s="12">
        <v>1.2</v>
      </c>
      <c r="S49" s="13" t="s">
        <v>88</v>
      </c>
      <c r="U49" s="1" t="s">
        <v>28</v>
      </c>
      <c r="V49" s="9"/>
      <c r="W49" s="17">
        <v>1</v>
      </c>
      <c r="X49" s="1">
        <f>R48</f>
        <v>1.5</v>
      </c>
      <c r="Y49" s="10">
        <f>R53</f>
        <v>2</v>
      </c>
      <c r="AA49" s="1" t="s">
        <v>28</v>
      </c>
      <c r="AB49" s="9">
        <f>1/AC48</f>
        <v>0.83333333333333337</v>
      </c>
      <c r="AC49" s="17">
        <f t="shared" si="14"/>
        <v>1</v>
      </c>
      <c r="AD49" s="1">
        <f t="shared" si="14"/>
        <v>1.5</v>
      </c>
      <c r="AE49" s="10">
        <f t="shared" si="14"/>
        <v>2</v>
      </c>
      <c r="AF49" s="9">
        <f>SUMPRODUCT(AB49:AE49,AB53:AE53)</f>
        <v>1.2158066442428255</v>
      </c>
      <c r="AG49" s="4">
        <f>AF49/AF52</f>
        <v>0.30395166106070637</v>
      </c>
      <c r="AI49" s="4">
        <f>SUMPRODUCT(AB49:AE49,AB54:AE54)/AG49</f>
        <v>4.0118131242355606</v>
      </c>
      <c r="AJ49" s="23"/>
    </row>
    <row r="50" spans="2:36" ht="13.8" thickBot="1" x14ac:dyDescent="0.3">
      <c r="B50" s="24"/>
      <c r="C50" s="25"/>
      <c r="D50" s="25"/>
      <c r="E50" s="25"/>
      <c r="F50" s="25"/>
      <c r="G50" s="25"/>
      <c r="H50" s="25"/>
      <c r="I50" s="26"/>
      <c r="M50" s="22" t="s">
        <v>87</v>
      </c>
      <c r="O50" s="23"/>
      <c r="Q50" s="22" t="s">
        <v>90</v>
      </c>
      <c r="U50" s="1" t="s">
        <v>29</v>
      </c>
      <c r="V50" s="9"/>
      <c r="X50" s="17">
        <v>1</v>
      </c>
      <c r="Y50" s="10">
        <f>R49</f>
        <v>1.2</v>
      </c>
      <c r="AA50" s="1" t="s">
        <v>29</v>
      </c>
      <c r="AB50" s="9">
        <f>1/AD48</f>
        <v>0.7142857142857143</v>
      </c>
      <c r="AC50" s="1">
        <f>1/AD49</f>
        <v>0.66666666666666663</v>
      </c>
      <c r="AD50" s="17">
        <v>1</v>
      </c>
      <c r="AE50" s="10">
        <f t="shared" si="14"/>
        <v>1.2</v>
      </c>
      <c r="AF50" s="9">
        <f>SUMPRODUCT(AB50:AE50,AB53:AE53)</f>
        <v>0.83946643574699298</v>
      </c>
      <c r="AG50" s="4">
        <f>AF50/AF52</f>
        <v>0.20986660893674824</v>
      </c>
      <c r="AI50" s="4">
        <f>SUMPRODUCT(AB50:AE50,AB54:AE54)/AG50</f>
        <v>4.0080847531456927</v>
      </c>
      <c r="AJ50" s="23"/>
    </row>
    <row r="51" spans="2:36" x14ac:dyDescent="0.25">
      <c r="M51" s="31" t="s">
        <v>27</v>
      </c>
      <c r="N51" s="7">
        <v>1</v>
      </c>
      <c r="O51" s="41" t="s">
        <v>28</v>
      </c>
      <c r="Q51" s="31" t="s">
        <v>30</v>
      </c>
      <c r="R51" s="7">
        <v>1.4</v>
      </c>
      <c r="S51" s="8" t="s">
        <v>29</v>
      </c>
      <c r="U51" s="1" t="s">
        <v>88</v>
      </c>
      <c r="V51" s="11"/>
      <c r="W51" s="12"/>
      <c r="X51" s="12"/>
      <c r="Y51" s="17">
        <v>1</v>
      </c>
      <c r="AA51" s="1" t="s">
        <v>88</v>
      </c>
      <c r="AB51" s="9">
        <f>1/AE48</f>
        <v>0.55555555555555558</v>
      </c>
      <c r="AC51" s="1">
        <f>1/AE49</f>
        <v>0.5</v>
      </c>
      <c r="AD51" s="1">
        <f>1/AE50</f>
        <v>0.83333333333333337</v>
      </c>
      <c r="AE51" s="3">
        <f t="shared" si="14"/>
        <v>1</v>
      </c>
      <c r="AF51" s="11">
        <f>SUMPRODUCT(AB51:AE51,AB53:AE53)</f>
        <v>0.6702659891723115</v>
      </c>
      <c r="AG51" s="5">
        <f>AF51/AF52</f>
        <v>0.16756649729307788</v>
      </c>
      <c r="AI51" s="5">
        <f>SUMPRODUCT(AB51:AE51,AB54:AE54)/AG51</f>
        <v>4.0070040376034184</v>
      </c>
      <c r="AJ51" s="23"/>
    </row>
    <row r="52" spans="2:36" x14ac:dyDescent="0.25">
      <c r="M52" s="22" t="s">
        <v>27</v>
      </c>
      <c r="N52" s="1">
        <v>2</v>
      </c>
      <c r="O52" s="23" t="s">
        <v>29</v>
      </c>
      <c r="Q52" s="22" t="s">
        <v>30</v>
      </c>
      <c r="R52" s="1">
        <v>1.8</v>
      </c>
      <c r="S52" s="10" t="s">
        <v>88</v>
      </c>
      <c r="AA52" s="14" t="s">
        <v>3</v>
      </c>
      <c r="AB52" s="15">
        <f>SUM(AB48:AB51)</f>
        <v>3.1031746031746037</v>
      </c>
      <c r="AC52" s="15">
        <f t="shared" ref="AC52:AF52" si="15">SUM(AC48:AC51)</f>
        <v>3.3666666666666667</v>
      </c>
      <c r="AD52" s="15">
        <f t="shared" si="15"/>
        <v>4.7333333333333334</v>
      </c>
      <c r="AE52" s="15">
        <f t="shared" si="15"/>
        <v>6</v>
      </c>
      <c r="AF52" s="13">
        <f t="shared" si="15"/>
        <v>4</v>
      </c>
      <c r="AH52" s="64" t="s">
        <v>76</v>
      </c>
      <c r="AI52" s="3">
        <f>AVERAGE(AI48:AI50)</f>
        <v>4.0111618534629345</v>
      </c>
      <c r="AJ52" s="30" t="s">
        <v>78</v>
      </c>
    </row>
    <row r="53" spans="2:36" x14ac:dyDescent="0.25">
      <c r="M53" s="47" t="s">
        <v>27</v>
      </c>
      <c r="N53" s="12">
        <v>2</v>
      </c>
      <c r="O53" s="51" t="s">
        <v>88</v>
      </c>
      <c r="Q53" s="47" t="s">
        <v>28</v>
      </c>
      <c r="R53" s="12">
        <v>2</v>
      </c>
      <c r="S53" s="13" t="s">
        <v>88</v>
      </c>
      <c r="AA53" s="14" t="s">
        <v>86</v>
      </c>
      <c r="AB53" s="15">
        <f>1/AB52</f>
        <v>0.3222506393861892</v>
      </c>
      <c r="AC53" s="15">
        <f t="shared" ref="AC53:AE53" si="16">1/AC52</f>
        <v>0.29702970297029702</v>
      </c>
      <c r="AD53" s="15">
        <f t="shared" si="16"/>
        <v>0.21126760563380281</v>
      </c>
      <c r="AE53" s="16">
        <f t="shared" si="16"/>
        <v>0.16666666666666666</v>
      </c>
      <c r="AH53" s="65" t="s">
        <v>75</v>
      </c>
      <c r="AI53" s="4">
        <v>4</v>
      </c>
      <c r="AJ53" s="32">
        <v>0.9</v>
      </c>
    </row>
    <row r="54" spans="2:36" ht="13.8" thickBot="1" x14ac:dyDescent="0.3">
      <c r="M54" s="24"/>
      <c r="N54" s="25"/>
      <c r="O54" s="26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34" t="s">
        <v>8</v>
      </c>
      <c r="AB54" s="35">
        <f>AG48</f>
        <v>0.3186152327094674</v>
      </c>
      <c r="AC54" s="35">
        <f>AG49</f>
        <v>0.30395166106070637</v>
      </c>
      <c r="AD54" s="35">
        <f>AG50</f>
        <v>0.20986660893674824</v>
      </c>
      <c r="AE54" s="36">
        <f>AG51</f>
        <v>0.16756649729307788</v>
      </c>
      <c r="AF54" s="25"/>
      <c r="AG54" s="25"/>
      <c r="AH54" s="66" t="s">
        <v>77</v>
      </c>
      <c r="AI54" s="49">
        <f>(AI52-AI53)/3/AJ53</f>
        <v>4.134019801086861E-3</v>
      </c>
      <c r="AJ54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294F-C0E4-41B4-81D0-08A0CB3CDA63}">
  <dimension ref="A1:BP75"/>
  <sheetViews>
    <sheetView zoomScale="55" zoomScaleNormal="55" workbookViewId="0">
      <selection activeCell="N13" sqref="N13"/>
    </sheetView>
  </sheetViews>
  <sheetFormatPr defaultColWidth="9.6328125" defaultRowHeight="13.2" x14ac:dyDescent="0.25"/>
  <cols>
    <col min="1" max="2" width="2.6328125" style="1" customWidth="1"/>
    <col min="3" max="3" width="19.6328125" style="1" customWidth="1"/>
    <col min="4" max="4" width="12.6328125" style="1" customWidth="1"/>
    <col min="5" max="8" width="19.6328125" style="1" customWidth="1"/>
    <col min="9" max="9" width="12.6328125" style="1" customWidth="1"/>
    <col min="10" max="13" width="2.6328125" style="1" customWidth="1"/>
    <col min="14" max="16" width="5.6328125" style="1" customWidth="1"/>
    <col min="17" max="17" width="2.6328125" style="1" customWidth="1"/>
    <col min="18" max="27" width="5.6328125" style="1" customWidth="1"/>
    <col min="28" max="28" width="9.7265625" style="1" customWidth="1"/>
    <col min="29" max="32" width="8.6328125" style="1" customWidth="1"/>
    <col min="33" max="33" width="9.453125" style="1" customWidth="1"/>
    <col min="34" max="43" width="5.6328125" style="1" customWidth="1"/>
    <col min="44" max="50" width="9.6328125" style="1"/>
    <col min="51" max="53" width="9.54296875" style="1" customWidth="1"/>
    <col min="54" max="54" width="10.453125" style="1" bestFit="1" customWidth="1"/>
    <col min="55" max="55" width="15.90625" style="1" bestFit="1" customWidth="1"/>
    <col min="56" max="56" width="19.08984375" style="1" bestFit="1" customWidth="1"/>
    <col min="57" max="57" width="9.54296875" style="1" customWidth="1"/>
    <col min="58" max="58" width="17.08984375" style="1" bestFit="1" customWidth="1"/>
    <col min="59" max="59" width="16" style="1" bestFit="1" customWidth="1"/>
    <col min="60" max="60" width="14.6328125" style="1" bestFit="1" customWidth="1"/>
    <col min="61" max="61" width="9.81640625" style="1" bestFit="1" customWidth="1"/>
    <col min="62" max="63" width="14.08984375" style="1" bestFit="1" customWidth="1"/>
    <col min="64" max="64" width="9.54296875" style="1" customWidth="1"/>
    <col min="65" max="65" width="11" style="1" bestFit="1" customWidth="1"/>
    <col min="66" max="66" width="13.36328125" style="1" bestFit="1" customWidth="1"/>
    <col min="67" max="67" width="13.81640625" style="1" bestFit="1" customWidth="1"/>
    <col min="68" max="68" width="9.54296875" style="1" customWidth="1"/>
    <col min="69" max="16384" width="9.6328125" style="1"/>
  </cols>
  <sheetData>
    <row r="1" spans="1:68" x14ac:dyDescent="0.25">
      <c r="A1" s="2" t="s">
        <v>106</v>
      </c>
    </row>
    <row r="2" spans="1:68" ht="13.8" thickBot="1" x14ac:dyDescent="0.3">
      <c r="A2" s="2"/>
    </row>
    <row r="3" spans="1:68" x14ac:dyDescent="0.25">
      <c r="B3" s="19"/>
      <c r="C3" s="20"/>
      <c r="D3" s="20"/>
      <c r="E3" s="20"/>
      <c r="F3" s="20"/>
      <c r="G3" s="20"/>
      <c r="H3" s="20"/>
      <c r="I3" s="20"/>
      <c r="J3" s="21"/>
      <c r="M3" s="37"/>
      <c r="N3" s="37"/>
      <c r="O3" s="37"/>
      <c r="P3" s="37"/>
    </row>
    <row r="4" spans="1:68" ht="13.8" thickBot="1" x14ac:dyDescent="0.3">
      <c r="B4" s="22"/>
      <c r="C4" s="1" t="s">
        <v>51</v>
      </c>
      <c r="D4" s="1" t="s">
        <v>51</v>
      </c>
      <c r="E4" s="1" t="s">
        <v>52</v>
      </c>
      <c r="F4" s="1" t="s">
        <v>52</v>
      </c>
      <c r="J4" s="23"/>
      <c r="N4" s="52" t="s">
        <v>41</v>
      </c>
    </row>
    <row r="5" spans="1:68" ht="13.8" thickBot="1" x14ac:dyDescent="0.3">
      <c r="B5" s="22"/>
      <c r="C5" s="1" t="s">
        <v>10</v>
      </c>
      <c r="D5" s="1" t="s">
        <v>9</v>
      </c>
      <c r="E5" s="1" t="s">
        <v>10</v>
      </c>
      <c r="F5" s="1" t="s">
        <v>9</v>
      </c>
      <c r="G5" s="56" t="s">
        <v>45</v>
      </c>
      <c r="H5" s="56" t="s">
        <v>46</v>
      </c>
      <c r="I5" s="56" t="s">
        <v>47</v>
      </c>
      <c r="J5" s="23"/>
      <c r="N5" s="63" t="s">
        <v>51</v>
      </c>
      <c r="O5" s="20"/>
      <c r="P5" s="21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8" t="s">
        <v>61</v>
      </c>
      <c r="AD5" s="20"/>
      <c r="AE5" s="20"/>
      <c r="AF5" s="20"/>
      <c r="AG5" s="21"/>
      <c r="AY5" s="37" t="s">
        <v>17</v>
      </c>
    </row>
    <row r="6" spans="1:68" x14ac:dyDescent="0.25">
      <c r="B6" s="22"/>
      <c r="C6" s="60" t="s">
        <v>19</v>
      </c>
      <c r="D6" s="6"/>
      <c r="E6" s="73" t="s">
        <v>92</v>
      </c>
      <c r="F6" s="8"/>
      <c r="G6" s="6"/>
      <c r="H6" s="7"/>
      <c r="I6" s="8"/>
      <c r="J6" s="23"/>
      <c r="N6" s="29" t="s">
        <v>9</v>
      </c>
      <c r="P6" s="23"/>
      <c r="R6" s="38" t="s">
        <v>84</v>
      </c>
      <c r="X6" s="1" t="s">
        <v>84</v>
      </c>
      <c r="Z6" s="27"/>
      <c r="AC6" s="4" t="s">
        <v>8</v>
      </c>
      <c r="AD6" s="17" t="s">
        <v>6</v>
      </c>
      <c r="AF6" s="3" t="s">
        <v>73</v>
      </c>
      <c r="AG6" s="23"/>
      <c r="AX6" s="19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1"/>
    </row>
    <row r="7" spans="1:68" x14ac:dyDescent="0.25">
      <c r="B7" s="22"/>
      <c r="C7" s="9"/>
      <c r="D7" s="9"/>
      <c r="E7" s="74" t="s">
        <v>93</v>
      </c>
      <c r="F7" s="10"/>
      <c r="G7" s="9"/>
      <c r="I7" s="10"/>
      <c r="J7" s="23"/>
      <c r="N7" s="31" t="s">
        <v>27</v>
      </c>
      <c r="O7" s="7">
        <v>2</v>
      </c>
      <c r="P7" s="41" t="s">
        <v>24</v>
      </c>
      <c r="R7" s="22"/>
      <c r="S7" s="1" t="s">
        <v>27</v>
      </c>
      <c r="T7" s="1" t="s">
        <v>24</v>
      </c>
      <c r="U7" s="1" t="s">
        <v>25</v>
      </c>
      <c r="V7" s="1" t="s">
        <v>26</v>
      </c>
      <c r="Y7" s="14" t="s">
        <v>27</v>
      </c>
      <c r="Z7" s="15" t="s">
        <v>85</v>
      </c>
      <c r="AA7" s="15" t="s">
        <v>25</v>
      </c>
      <c r="AB7" s="15" t="s">
        <v>26</v>
      </c>
      <c r="AC7" s="4" t="s">
        <v>4</v>
      </c>
      <c r="AD7" s="1" t="s">
        <v>8</v>
      </c>
      <c r="AF7" s="5" t="s">
        <v>74</v>
      </c>
      <c r="AG7" s="23"/>
      <c r="AI7" s="17" t="s">
        <v>79</v>
      </c>
      <c r="AJ7" s="17" t="s">
        <v>78</v>
      </c>
      <c r="AX7" s="22"/>
      <c r="AY7" s="1" t="s">
        <v>23</v>
      </c>
      <c r="BB7" s="14"/>
      <c r="BC7" s="15"/>
      <c r="BD7" s="15"/>
      <c r="BE7" s="15"/>
      <c r="BF7" s="15"/>
      <c r="BG7" s="15"/>
      <c r="BH7" s="15"/>
      <c r="BI7" s="17" t="s">
        <v>48</v>
      </c>
      <c r="BJ7" s="15"/>
      <c r="BK7" s="15"/>
      <c r="BL7" s="15"/>
      <c r="BM7" s="15"/>
      <c r="BN7" s="15"/>
      <c r="BO7" s="16"/>
      <c r="BP7" s="23"/>
    </row>
    <row r="8" spans="1:68" x14ac:dyDescent="0.25">
      <c r="B8" s="22"/>
      <c r="C8" s="11"/>
      <c r="D8" s="11"/>
      <c r="E8" s="75" t="s">
        <v>94</v>
      </c>
      <c r="F8" s="13"/>
      <c r="G8" s="11"/>
      <c r="H8" s="12"/>
      <c r="I8" s="13"/>
      <c r="J8" s="23"/>
      <c r="N8" s="22" t="s">
        <v>24</v>
      </c>
      <c r="O8" s="1">
        <v>4</v>
      </c>
      <c r="P8" s="23" t="s">
        <v>25</v>
      </c>
      <c r="R8" s="22" t="s">
        <v>27</v>
      </c>
      <c r="S8" s="17">
        <v>1</v>
      </c>
      <c r="T8" s="7">
        <f>O11</f>
        <v>2</v>
      </c>
      <c r="U8" s="7">
        <f>O12</f>
        <v>8</v>
      </c>
      <c r="V8" s="8">
        <f>O13</f>
        <v>4</v>
      </c>
      <c r="X8" s="3" t="s">
        <v>27</v>
      </c>
      <c r="Y8" s="17">
        <f>S8</f>
        <v>1</v>
      </c>
      <c r="Z8" s="7">
        <f t="shared" ref="Z8:AB11" si="0">T8</f>
        <v>2</v>
      </c>
      <c r="AA8" s="7">
        <f t="shared" si="0"/>
        <v>8</v>
      </c>
      <c r="AB8" s="8">
        <f t="shared" si="0"/>
        <v>4</v>
      </c>
      <c r="AC8" s="6">
        <f>SUMPRODUCT(Y8:AB8,Y13:AB13)</f>
        <v>2.1333333333333333</v>
      </c>
      <c r="AD8" s="3">
        <f>AC8/AC12</f>
        <v>0.53333333333333333</v>
      </c>
      <c r="AF8" s="3">
        <f>SUMPRODUCT(Y8:AB8,Y14:AB14)/AD8</f>
        <v>4</v>
      </c>
      <c r="AG8" s="23"/>
      <c r="AI8" s="17">
        <v>2</v>
      </c>
      <c r="AJ8" s="17">
        <v>0</v>
      </c>
      <c r="AX8" s="22"/>
      <c r="BC8" s="1" t="s">
        <v>83</v>
      </c>
      <c r="BG8" s="1" t="s">
        <v>83</v>
      </c>
      <c r="BJ8" s="1" t="s">
        <v>83</v>
      </c>
      <c r="BN8" s="1" t="s">
        <v>83</v>
      </c>
      <c r="BP8" s="23"/>
    </row>
    <row r="9" spans="1:68" x14ac:dyDescent="0.25">
      <c r="B9" s="22"/>
      <c r="C9" s="60" t="s">
        <v>20</v>
      </c>
      <c r="D9" s="6"/>
      <c r="E9" s="73" t="s">
        <v>95</v>
      </c>
      <c r="F9" s="8"/>
      <c r="G9" s="6"/>
      <c r="H9" s="7"/>
      <c r="I9" s="8"/>
      <c r="J9" s="23"/>
      <c r="N9" s="47" t="s">
        <v>25</v>
      </c>
      <c r="O9" s="12">
        <v>0.5</v>
      </c>
      <c r="P9" s="51" t="s">
        <v>26</v>
      </c>
      <c r="R9" s="22" t="s">
        <v>24</v>
      </c>
      <c r="S9" s="9"/>
      <c r="T9" s="17">
        <v>1</v>
      </c>
      <c r="U9" s="1">
        <f>O8</f>
        <v>4</v>
      </c>
      <c r="V9" s="10">
        <f>O8*O9</f>
        <v>2</v>
      </c>
      <c r="X9" s="4" t="s">
        <v>24</v>
      </c>
      <c r="Y9" s="9">
        <f>1/Z8</f>
        <v>0.5</v>
      </c>
      <c r="Z9" s="17">
        <f t="shared" si="0"/>
        <v>1</v>
      </c>
      <c r="AA9" s="1">
        <f t="shared" si="0"/>
        <v>4</v>
      </c>
      <c r="AB9" s="10">
        <f t="shared" si="0"/>
        <v>2</v>
      </c>
      <c r="AC9" s="9">
        <f>SUMPRODUCT(Y9:AB9,Y13:AB13)</f>
        <v>1.0666666666666667</v>
      </c>
      <c r="AD9" s="4">
        <f>AC9/AC12</f>
        <v>0.26666666666666666</v>
      </c>
      <c r="AF9" s="4">
        <f>SUMPRODUCT(Y9:AB9,Y14:AB14)/AD9</f>
        <v>4</v>
      </c>
      <c r="AG9" s="23"/>
      <c r="AI9" s="17">
        <v>3</v>
      </c>
      <c r="AJ9" s="17">
        <v>0.57999999999999996</v>
      </c>
      <c r="AX9" s="22"/>
      <c r="AY9" s="1" t="s">
        <v>51</v>
      </c>
      <c r="BB9" s="6"/>
      <c r="BC9" s="81" t="s">
        <v>19</v>
      </c>
      <c r="BD9" s="8"/>
      <c r="BF9" s="6"/>
      <c r="BG9" s="81" t="s">
        <v>20</v>
      </c>
      <c r="BH9" s="8"/>
      <c r="BJ9" s="60" t="s">
        <v>21</v>
      </c>
      <c r="BK9" s="8"/>
      <c r="BM9" s="6"/>
      <c r="BN9" s="81" t="s">
        <v>22</v>
      </c>
      <c r="BO9" s="8"/>
      <c r="BP9" s="23"/>
    </row>
    <row r="10" spans="1:68" x14ac:dyDescent="0.25">
      <c r="B10" s="22"/>
      <c r="C10" s="9"/>
      <c r="D10" s="9"/>
      <c r="E10" s="74" t="s">
        <v>96</v>
      </c>
      <c r="F10" s="10"/>
      <c r="G10" s="9"/>
      <c r="I10" s="10"/>
      <c r="J10" s="23"/>
      <c r="N10" s="22" t="s">
        <v>87</v>
      </c>
      <c r="P10" s="23"/>
      <c r="R10" s="22" t="s">
        <v>25</v>
      </c>
      <c r="S10" s="9"/>
      <c r="U10" s="17">
        <v>1</v>
      </c>
      <c r="V10" s="10">
        <f>O9</f>
        <v>0.5</v>
      </c>
      <c r="X10" s="4" t="s">
        <v>25</v>
      </c>
      <c r="Y10" s="9">
        <f>1/AA8</f>
        <v>0.125</v>
      </c>
      <c r="Z10" s="1">
        <f>1/AA9</f>
        <v>0.25</v>
      </c>
      <c r="AA10" s="17">
        <v>1</v>
      </c>
      <c r="AB10" s="10">
        <f t="shared" si="0"/>
        <v>0.5</v>
      </c>
      <c r="AC10" s="9">
        <f>SUMPRODUCT(Y10:AB10,Y13:AB13)</f>
        <v>0.26666666666666666</v>
      </c>
      <c r="AD10" s="4">
        <f>AC10/AC12</f>
        <v>6.6666666666666666E-2</v>
      </c>
      <c r="AF10" s="4">
        <f>SUMPRODUCT(Y10:AB10,Y14:AB14)/AD10</f>
        <v>4</v>
      </c>
      <c r="AG10" s="23"/>
      <c r="AI10" s="17">
        <v>4</v>
      </c>
      <c r="AJ10" s="17">
        <v>0.9</v>
      </c>
      <c r="AX10" s="22"/>
      <c r="AY10" s="1" t="s">
        <v>10</v>
      </c>
      <c r="BB10" s="11"/>
      <c r="BC10" s="69">
        <f>D24</f>
        <v>0.53333333333333333</v>
      </c>
      <c r="BD10" s="13"/>
      <c r="BF10" s="11"/>
      <c r="BG10" s="69">
        <v>0.26667000000000002</v>
      </c>
      <c r="BH10" s="13"/>
      <c r="BJ10" s="70">
        <v>6.6669999999999993E-2</v>
      </c>
      <c r="BK10" s="13"/>
      <c r="BM10" s="11"/>
      <c r="BN10" s="69">
        <v>0.13333</v>
      </c>
      <c r="BO10" s="13"/>
      <c r="BP10" s="23"/>
    </row>
    <row r="11" spans="1:68" x14ac:dyDescent="0.25">
      <c r="B11" s="22"/>
      <c r="C11" s="11"/>
      <c r="D11" s="11"/>
      <c r="E11" s="75" t="s">
        <v>97</v>
      </c>
      <c r="F11" s="13"/>
      <c r="G11" s="11"/>
      <c r="H11" s="12"/>
      <c r="I11" s="13"/>
      <c r="J11" s="23"/>
      <c r="N11" s="31" t="s">
        <v>27</v>
      </c>
      <c r="O11" s="7">
        <f>O7</f>
        <v>2</v>
      </c>
      <c r="P11" s="41" t="s">
        <v>24</v>
      </c>
      <c r="R11" s="22" t="s">
        <v>26</v>
      </c>
      <c r="S11" s="11"/>
      <c r="T11" s="12"/>
      <c r="U11" s="12"/>
      <c r="V11" s="17">
        <v>1</v>
      </c>
      <c r="X11" s="5" t="s">
        <v>26</v>
      </c>
      <c r="Y11" s="9">
        <f>1/AB8</f>
        <v>0.25</v>
      </c>
      <c r="Z11" s="1">
        <f>1/AB9</f>
        <v>0.5</v>
      </c>
      <c r="AA11" s="1">
        <f>1/AB10</f>
        <v>2</v>
      </c>
      <c r="AB11" s="3">
        <f t="shared" si="0"/>
        <v>1</v>
      </c>
      <c r="AC11" s="11">
        <f>SUMPRODUCT(Y11:AB11,Y13:AB13)</f>
        <v>0.53333333333333333</v>
      </c>
      <c r="AD11" s="5">
        <f>AC11/AC12</f>
        <v>0.13333333333333333</v>
      </c>
      <c r="AF11" s="5">
        <f>SUMPRODUCT(Y11:AB11,Y14:AB14)/AD11</f>
        <v>4</v>
      </c>
      <c r="AG11" s="23"/>
      <c r="AI11" s="17">
        <v>5</v>
      </c>
      <c r="AJ11" s="17">
        <v>1.1200000000000001</v>
      </c>
      <c r="AX11" s="22"/>
      <c r="BB11" s="1" t="s">
        <v>83</v>
      </c>
      <c r="BC11" s="1" t="s">
        <v>83</v>
      </c>
      <c r="BD11" s="1" t="s">
        <v>83</v>
      </c>
      <c r="BF11" s="1" t="s">
        <v>83</v>
      </c>
      <c r="BG11" s="1" t="s">
        <v>83</v>
      </c>
      <c r="BH11" s="1" t="s">
        <v>83</v>
      </c>
      <c r="BJ11" s="1" t="s">
        <v>83</v>
      </c>
      <c r="BK11" s="1" t="s">
        <v>83</v>
      </c>
      <c r="BM11" s="1" t="s">
        <v>83</v>
      </c>
      <c r="BN11" s="1" t="s">
        <v>83</v>
      </c>
      <c r="BO11" s="1" t="s">
        <v>83</v>
      </c>
      <c r="BP11" s="23"/>
    </row>
    <row r="12" spans="1:68" x14ac:dyDescent="0.25">
      <c r="B12" s="22"/>
      <c r="C12" s="60" t="s">
        <v>21</v>
      </c>
      <c r="D12" s="6"/>
      <c r="E12" s="73" t="s">
        <v>98</v>
      </c>
      <c r="F12" s="8"/>
      <c r="G12" s="6"/>
      <c r="H12" s="7"/>
      <c r="I12" s="8"/>
      <c r="J12" s="23"/>
      <c r="N12" s="22" t="s">
        <v>27</v>
      </c>
      <c r="O12" s="1">
        <f>O7*O8</f>
        <v>8</v>
      </c>
      <c r="P12" s="23" t="s">
        <v>25</v>
      </c>
      <c r="R12" s="22"/>
      <c r="X12" s="14" t="s">
        <v>3</v>
      </c>
      <c r="Y12" s="15">
        <f>SUM(Y8:Y11)</f>
        <v>1.875</v>
      </c>
      <c r="Z12" s="15">
        <f t="shared" ref="Z12:AC12" si="1">SUM(Z8:Z11)</f>
        <v>3.75</v>
      </c>
      <c r="AA12" s="15">
        <f t="shared" si="1"/>
        <v>15</v>
      </c>
      <c r="AB12" s="15">
        <f t="shared" si="1"/>
        <v>7.5</v>
      </c>
      <c r="AC12" s="13">
        <f t="shared" si="1"/>
        <v>4</v>
      </c>
      <c r="AE12" s="64" t="s">
        <v>76</v>
      </c>
      <c r="AF12" s="3">
        <f>AVERAGE(AF8:AF10)</f>
        <v>4</v>
      </c>
      <c r="AG12" s="30" t="s">
        <v>78</v>
      </c>
      <c r="AI12" s="17">
        <v>6</v>
      </c>
      <c r="AJ12" s="17">
        <v>1.24</v>
      </c>
      <c r="AX12" s="22"/>
      <c r="AY12" s="1" t="s">
        <v>52</v>
      </c>
      <c r="BB12" s="73" t="s">
        <v>92</v>
      </c>
      <c r="BC12" s="73" t="s">
        <v>93</v>
      </c>
      <c r="BD12" s="73" t="s">
        <v>94</v>
      </c>
      <c r="BF12" s="6" t="str">
        <f>E27</f>
        <v xml:space="preserve">     C2.1:Personnel</v>
      </c>
      <c r="BG12" s="3" t="str">
        <f>E28</f>
        <v xml:space="preserve">     C2.2:Responsiveness</v>
      </c>
      <c r="BH12" s="8" t="str">
        <f>E29</f>
        <v xml:space="preserve">     C2.3:Effectiveness</v>
      </c>
      <c r="BJ12" s="3" t="str">
        <f>E30</f>
        <v xml:space="preserve">     C3.1:Technical</v>
      </c>
      <c r="BK12" s="8" t="str">
        <f>E31</f>
        <v xml:space="preserve">     C3.2:Management</v>
      </c>
      <c r="BM12" s="6" t="str">
        <f>E32</f>
        <v xml:space="preserve">     C4.1:Amount</v>
      </c>
      <c r="BN12" s="3" t="str">
        <f>E33</f>
        <v xml:space="preserve">     C4.2:Fixed Price</v>
      </c>
      <c r="BO12" s="8" t="str">
        <f>E34</f>
        <v xml:space="preserve">     C4.3:Competitive</v>
      </c>
      <c r="BP12" s="23"/>
    </row>
    <row r="13" spans="1:68" ht="13.8" thickBot="1" x14ac:dyDescent="0.3">
      <c r="B13" s="22"/>
      <c r="C13" s="11"/>
      <c r="D13" s="11"/>
      <c r="E13" s="75" t="s">
        <v>99</v>
      </c>
      <c r="F13" s="13"/>
      <c r="G13" s="11"/>
      <c r="H13" s="12"/>
      <c r="I13" s="13"/>
      <c r="J13" s="23"/>
      <c r="N13" s="24" t="s">
        <v>27</v>
      </c>
      <c r="O13" s="25">
        <f>O7*O8*O9</f>
        <v>4</v>
      </c>
      <c r="P13" s="26" t="s">
        <v>26</v>
      </c>
      <c r="R13" s="22"/>
      <c r="X13" s="14" t="s">
        <v>86</v>
      </c>
      <c r="Y13" s="15">
        <f>1/Y12</f>
        <v>0.53333333333333333</v>
      </c>
      <c r="Z13" s="15">
        <f t="shared" ref="Z13:AB13" si="2">1/Z12</f>
        <v>0.26666666666666666</v>
      </c>
      <c r="AA13" s="15">
        <f t="shared" si="2"/>
        <v>6.6666666666666666E-2</v>
      </c>
      <c r="AB13" s="16">
        <f t="shared" si="2"/>
        <v>0.13333333333333333</v>
      </c>
      <c r="AE13" s="65" t="s">
        <v>75</v>
      </c>
      <c r="AF13" s="4">
        <v>4</v>
      </c>
      <c r="AG13" s="72">
        <v>0.9</v>
      </c>
      <c r="AI13" s="17">
        <v>7</v>
      </c>
      <c r="AJ13" s="17">
        <v>1.32</v>
      </c>
      <c r="AX13" s="22"/>
      <c r="AY13" s="1" t="s">
        <v>10</v>
      </c>
      <c r="BB13" s="5">
        <f>F24</f>
        <v>0.375</v>
      </c>
      <c r="BC13" s="5">
        <f>F25</f>
        <v>0.46875</v>
      </c>
      <c r="BD13" s="5">
        <f>F26</f>
        <v>0.15625</v>
      </c>
      <c r="BF13" s="11">
        <f>F27</f>
        <v>0.5714285714285714</v>
      </c>
      <c r="BG13" s="5">
        <f>F28</f>
        <v>0.14285714285714285</v>
      </c>
      <c r="BH13" s="13">
        <f>F29</f>
        <v>0.2857142857142857</v>
      </c>
      <c r="BJ13" s="5">
        <f>F30</f>
        <v>0.54545454545454541</v>
      </c>
      <c r="BK13" s="13">
        <f>F31</f>
        <v>0.45454545454545453</v>
      </c>
      <c r="BM13" s="11">
        <f>F32</f>
        <v>0.5714285714285714</v>
      </c>
      <c r="BN13" s="5">
        <f>F33</f>
        <v>0.14285714285714285</v>
      </c>
      <c r="BO13" s="13">
        <f>F34</f>
        <v>0.2857142857142857</v>
      </c>
      <c r="BP13" s="23"/>
    </row>
    <row r="14" spans="1:68" ht="13.8" thickBot="1" x14ac:dyDescent="0.3">
      <c r="B14" s="22"/>
      <c r="C14" s="60" t="s">
        <v>22</v>
      </c>
      <c r="D14" s="6"/>
      <c r="E14" s="73" t="s">
        <v>100</v>
      </c>
      <c r="F14" s="8"/>
      <c r="G14" s="6"/>
      <c r="H14" s="7"/>
      <c r="I14" s="8"/>
      <c r="J14" s="23"/>
      <c r="R14" s="24"/>
      <c r="S14" s="25"/>
      <c r="T14" s="25"/>
      <c r="U14" s="25"/>
      <c r="V14" s="25"/>
      <c r="W14" s="25"/>
      <c r="X14" s="34" t="s">
        <v>8</v>
      </c>
      <c r="Y14" s="35">
        <f>AD8</f>
        <v>0.53333333333333333</v>
      </c>
      <c r="Z14" s="35">
        <f>AD9</f>
        <v>0.26666666666666666</v>
      </c>
      <c r="AA14" s="35">
        <f>AD10</f>
        <v>6.6666666666666666E-2</v>
      </c>
      <c r="AB14" s="36">
        <f>AD11</f>
        <v>0.13333333333333333</v>
      </c>
      <c r="AC14" s="25"/>
      <c r="AD14" s="25"/>
      <c r="AE14" s="66" t="s">
        <v>77</v>
      </c>
      <c r="AF14" s="49">
        <f>(AF12-AF13)/3/AG13</f>
        <v>0</v>
      </c>
      <c r="AG14" s="26"/>
      <c r="AI14" s="17">
        <v>8</v>
      </c>
      <c r="AJ14" s="17">
        <v>1.41</v>
      </c>
      <c r="AX14" s="22"/>
      <c r="BB14" s="1" t="s">
        <v>83</v>
      </c>
      <c r="BC14" s="1" t="s">
        <v>83</v>
      </c>
      <c r="BD14" s="1" t="s">
        <v>83</v>
      </c>
      <c r="BF14" s="1" t="s">
        <v>83</v>
      </c>
      <c r="BG14" s="1" t="s">
        <v>83</v>
      </c>
      <c r="BH14" s="1" t="s">
        <v>83</v>
      </c>
      <c r="BJ14" s="1" t="s">
        <v>83</v>
      </c>
      <c r="BK14" s="1" t="s">
        <v>83</v>
      </c>
      <c r="BM14" s="1" t="s">
        <v>83</v>
      </c>
      <c r="BN14" s="1" t="s">
        <v>83</v>
      </c>
      <c r="BO14" s="1" t="s">
        <v>83</v>
      </c>
      <c r="BP14" s="23"/>
    </row>
    <row r="15" spans="1:68" x14ac:dyDescent="0.25">
      <c r="B15" s="22"/>
      <c r="C15" s="9"/>
      <c r="D15" s="9"/>
      <c r="E15" s="74" t="s">
        <v>101</v>
      </c>
      <c r="F15" s="10"/>
      <c r="G15" s="9"/>
      <c r="I15" s="10"/>
      <c r="J15" s="23"/>
      <c r="N15" s="52"/>
      <c r="AX15" s="22"/>
      <c r="AZ15" s="1" t="s">
        <v>45</v>
      </c>
      <c r="BB15" s="6">
        <f>G24</f>
        <v>0.54545454545454553</v>
      </c>
      <c r="BC15" s="3">
        <f>G25</f>
        <v>0.4</v>
      </c>
      <c r="BD15" s="8">
        <f>G26</f>
        <v>0.46153846153846156</v>
      </c>
      <c r="BF15" s="6">
        <f>G27</f>
        <v>0.23529411764705882</v>
      </c>
      <c r="BG15" s="3">
        <f>G28</f>
        <v>0.25</v>
      </c>
      <c r="BH15" s="8">
        <f>G29</f>
        <v>0.52631578947368418</v>
      </c>
      <c r="BJ15" s="3">
        <f>G30</f>
        <v>0.63157894736842113</v>
      </c>
      <c r="BK15" s="8">
        <f>G31</f>
        <v>0.4</v>
      </c>
      <c r="BM15" s="6">
        <f>G32</f>
        <v>0.2857142857142857</v>
      </c>
      <c r="BN15" s="3">
        <f>G33</f>
        <v>0.33333333333333337</v>
      </c>
      <c r="BO15" s="8">
        <f>G34</f>
        <v>0.3529411764705882</v>
      </c>
      <c r="BP15" s="23"/>
    </row>
    <row r="16" spans="1:68" x14ac:dyDescent="0.25">
      <c r="B16" s="22"/>
      <c r="C16" s="11"/>
      <c r="D16" s="11"/>
      <c r="E16" s="75" t="s">
        <v>91</v>
      </c>
      <c r="F16" s="13"/>
      <c r="G16" s="11"/>
      <c r="H16" s="12"/>
      <c r="I16" s="13"/>
      <c r="J16" s="23"/>
      <c r="N16" s="52" t="s">
        <v>102</v>
      </c>
      <c r="R16" s="27"/>
      <c r="Z16" s="27"/>
      <c r="AD16" s="57" t="s">
        <v>19</v>
      </c>
      <c r="AM16" s="68" t="s">
        <v>21</v>
      </c>
      <c r="AX16" s="22"/>
      <c r="AZ16" s="1" t="s">
        <v>46</v>
      </c>
      <c r="BB16" s="9">
        <f>H24</f>
        <v>0.27272727272727276</v>
      </c>
      <c r="BC16" s="4">
        <f>H25</f>
        <v>0.1</v>
      </c>
      <c r="BD16" s="10">
        <f>H26</f>
        <v>0.30769230769230771</v>
      </c>
      <c r="BF16" s="9">
        <f>H27</f>
        <v>0.29411764705882348</v>
      </c>
      <c r="BG16" s="4">
        <f>H28</f>
        <v>0.125</v>
      </c>
      <c r="BH16" s="10">
        <f>H29</f>
        <v>0.26315789473684209</v>
      </c>
      <c r="BJ16" s="4">
        <f>H30</f>
        <v>0.15789473684210528</v>
      </c>
      <c r="BK16" s="10">
        <f>H31</f>
        <v>0.33333333333333331</v>
      </c>
      <c r="BM16" s="9">
        <f>H32</f>
        <v>0.23809523809523808</v>
      </c>
      <c r="BN16" s="4">
        <f>H33</f>
        <v>0.44444444444444442</v>
      </c>
      <c r="BO16" s="10">
        <f>H34</f>
        <v>0.3529411764705882</v>
      </c>
      <c r="BP16" s="23"/>
    </row>
    <row r="17" spans="2:68" x14ac:dyDescent="0.25">
      <c r="B17" s="22"/>
      <c r="C17" s="1" t="s">
        <v>8</v>
      </c>
      <c r="G17" s="11"/>
      <c r="H17" s="12"/>
      <c r="I17" s="13"/>
      <c r="J17" s="23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  <c r="AB17" s="3" t="s">
        <v>6</v>
      </c>
      <c r="AD17" s="6"/>
      <c r="AE17" s="7"/>
      <c r="AF17" s="7"/>
      <c r="AG17" s="7"/>
      <c r="AH17" s="7"/>
      <c r="AI17" s="7"/>
      <c r="AJ17" s="7"/>
      <c r="AK17" s="8"/>
      <c r="AM17" s="6"/>
      <c r="AN17" s="7"/>
      <c r="AO17" s="7"/>
      <c r="AP17" s="7"/>
      <c r="AQ17" s="7"/>
      <c r="AR17" s="7"/>
      <c r="AS17" s="7"/>
      <c r="AT17" s="8"/>
      <c r="AX17" s="22"/>
      <c r="AZ17" s="1" t="s">
        <v>47</v>
      </c>
      <c r="BB17" s="11">
        <f>I24</f>
        <v>0.18181818181818182</v>
      </c>
      <c r="BC17" s="5">
        <f>I25</f>
        <v>0.5</v>
      </c>
      <c r="BD17" s="13">
        <f>I26</f>
        <v>0.23076923076923078</v>
      </c>
      <c r="BF17" s="11">
        <f>I27</f>
        <v>0.47058823529411764</v>
      </c>
      <c r="BG17" s="5">
        <f>I28</f>
        <v>0.625</v>
      </c>
      <c r="BH17" s="13">
        <f>I29</f>
        <v>0.21052631578947367</v>
      </c>
      <c r="BJ17" s="5">
        <f>I30</f>
        <v>0.21052631578947367</v>
      </c>
      <c r="BK17" s="13">
        <f>I31</f>
        <v>0.26666666666666666</v>
      </c>
      <c r="BM17" s="11">
        <f>I32</f>
        <v>0.47619047619047616</v>
      </c>
      <c r="BN17" s="5">
        <f>I33</f>
        <v>0.22222222222222221</v>
      </c>
      <c r="BO17" s="13">
        <f>I34</f>
        <v>0.29411764705882354</v>
      </c>
      <c r="BP17" s="23"/>
    </row>
    <row r="18" spans="2:68" ht="13.8" thickBot="1" x14ac:dyDescent="0.3">
      <c r="B18" s="24"/>
      <c r="C18" s="25"/>
      <c r="D18" s="25"/>
      <c r="E18" s="25"/>
      <c r="F18" s="25"/>
      <c r="G18" s="25"/>
      <c r="H18" s="25"/>
      <c r="I18" s="25"/>
      <c r="J18" s="26"/>
      <c r="N18" s="80" t="s">
        <v>19</v>
      </c>
      <c r="S18" s="1" t="s">
        <v>40</v>
      </c>
      <c r="T18" s="1" t="s">
        <v>33</v>
      </c>
      <c r="U18" s="1" t="s">
        <v>34</v>
      </c>
      <c r="X18" s="1" t="s">
        <v>40</v>
      </c>
      <c r="Y18" s="1" t="s">
        <v>33</v>
      </c>
      <c r="Z18" s="1" t="s">
        <v>34</v>
      </c>
      <c r="AA18" s="1" t="s">
        <v>103</v>
      </c>
      <c r="AB18" s="4" t="s">
        <v>103</v>
      </c>
      <c r="AD18" s="76" t="s">
        <v>92</v>
      </c>
      <c r="AH18" s="1" t="s">
        <v>30</v>
      </c>
      <c r="AI18" s="1" t="s">
        <v>28</v>
      </c>
      <c r="AJ18" s="1" t="s">
        <v>29</v>
      </c>
      <c r="AK18" s="10"/>
      <c r="AM18" s="78" t="s">
        <v>98</v>
      </c>
      <c r="AQ18" s="1" t="s">
        <v>30</v>
      </c>
      <c r="AR18" s="1" t="s">
        <v>28</v>
      </c>
      <c r="AS18" s="1" t="s">
        <v>29</v>
      </c>
      <c r="AT18" s="10"/>
      <c r="AX18" s="22"/>
      <c r="BB18" s="1" t="s">
        <v>83</v>
      </c>
      <c r="BC18" s="1" t="s">
        <v>83</v>
      </c>
      <c r="BD18" s="1" t="s">
        <v>83</v>
      </c>
      <c r="BF18" s="1" t="s">
        <v>83</v>
      </c>
      <c r="BG18" s="1" t="s">
        <v>83</v>
      </c>
      <c r="BH18" s="1" t="s">
        <v>83</v>
      </c>
      <c r="BJ18" s="1" t="s">
        <v>83</v>
      </c>
      <c r="BK18" s="1" t="s">
        <v>83</v>
      </c>
      <c r="BM18" s="1" t="s">
        <v>83</v>
      </c>
      <c r="BN18" s="1" t="s">
        <v>83</v>
      </c>
      <c r="BO18" s="1" t="s">
        <v>83</v>
      </c>
      <c r="BP18" s="23"/>
    </row>
    <row r="19" spans="2:68" x14ac:dyDescent="0.25">
      <c r="N19" s="6" t="s">
        <v>40</v>
      </c>
      <c r="O19" s="7">
        <v>0.8</v>
      </c>
      <c r="P19" s="8" t="s">
        <v>33</v>
      </c>
      <c r="R19" s="1" t="s">
        <v>40</v>
      </c>
      <c r="S19" s="1">
        <v>1</v>
      </c>
      <c r="T19" s="1">
        <f>O19</f>
        <v>0.8</v>
      </c>
      <c r="U19" s="1">
        <f>O23</f>
        <v>2.4000000000000004</v>
      </c>
      <c r="W19" s="1" t="s">
        <v>40</v>
      </c>
      <c r="X19" s="6">
        <v>1</v>
      </c>
      <c r="Y19" s="7">
        <f>T19</f>
        <v>0.8</v>
      </c>
      <c r="Z19" s="8">
        <f>U19</f>
        <v>2.4000000000000004</v>
      </c>
      <c r="AA19" s="1">
        <f>SUMPRODUCT(X19:Z19,X23:Z23)</f>
        <v>1.125</v>
      </c>
      <c r="AB19" s="4">
        <f>AA19/AA22</f>
        <v>0.375</v>
      </c>
      <c r="AD19" s="6" t="s">
        <v>30</v>
      </c>
      <c r="AE19" s="7">
        <v>2</v>
      </c>
      <c r="AF19" s="8" t="s">
        <v>28</v>
      </c>
      <c r="AG19" s="1" t="s">
        <v>30</v>
      </c>
      <c r="AH19" s="6">
        <v>1</v>
      </c>
      <c r="AI19" s="7">
        <f>AE19</f>
        <v>2</v>
      </c>
      <c r="AJ19" s="8">
        <f>AE20</f>
        <v>3</v>
      </c>
      <c r="AK19" s="10"/>
      <c r="AM19" s="9" t="s">
        <v>30</v>
      </c>
      <c r="AN19" s="1">
        <v>4</v>
      </c>
      <c r="AO19" s="1" t="s">
        <v>28</v>
      </c>
      <c r="AP19" s="1" t="s">
        <v>30</v>
      </c>
      <c r="AQ19" s="6">
        <v>1</v>
      </c>
      <c r="AR19" s="7">
        <f>AN19</f>
        <v>4</v>
      </c>
      <c r="AS19" s="8">
        <f>AN20</f>
        <v>3</v>
      </c>
      <c r="AT19" s="10"/>
      <c r="AX19" s="22"/>
      <c r="BB19" s="7"/>
      <c r="BC19" s="7"/>
      <c r="BD19" s="7"/>
      <c r="BE19" s="7"/>
      <c r="BF19" s="7"/>
      <c r="BG19" s="7"/>
      <c r="BH19" s="7"/>
      <c r="BI19" s="7" t="s">
        <v>83</v>
      </c>
      <c r="BJ19" s="7"/>
      <c r="BK19" s="7"/>
      <c r="BL19" s="7"/>
      <c r="BM19" s="7"/>
      <c r="BN19" s="7"/>
      <c r="BO19" s="7"/>
      <c r="BP19" s="23"/>
    </row>
    <row r="20" spans="2:68" ht="13.8" thickBot="1" x14ac:dyDescent="0.3">
      <c r="N20" s="9" t="s">
        <v>33</v>
      </c>
      <c r="O20" s="1">
        <v>3</v>
      </c>
      <c r="P20" s="10" t="s">
        <v>34</v>
      </c>
      <c r="R20" s="1" t="s">
        <v>33</v>
      </c>
      <c r="T20" s="1">
        <v>1</v>
      </c>
      <c r="U20" s="1">
        <f>O20</f>
        <v>3</v>
      </c>
      <c r="W20" s="1" t="s">
        <v>33</v>
      </c>
      <c r="X20" s="9">
        <f>1/Y19</f>
        <v>1.25</v>
      </c>
      <c r="Y20" s="1">
        <v>1</v>
      </c>
      <c r="Z20" s="10">
        <f>U20</f>
        <v>3</v>
      </c>
      <c r="AA20" s="1">
        <f>SUMPRODUCT(X20:Z20,X23:Z23)</f>
        <v>1.40625</v>
      </c>
      <c r="AB20" s="4">
        <f>AA20/AA22</f>
        <v>0.46875</v>
      </c>
      <c r="AD20" s="11" t="s">
        <v>30</v>
      </c>
      <c r="AE20" s="12">
        <v>3</v>
      </c>
      <c r="AF20" s="13" t="s">
        <v>29</v>
      </c>
      <c r="AG20" s="1" t="s">
        <v>28</v>
      </c>
      <c r="AH20" s="9">
        <f>1/AI19</f>
        <v>0.5</v>
      </c>
      <c r="AI20" s="1">
        <v>1</v>
      </c>
      <c r="AJ20" s="10">
        <f>AJ19/AI19</f>
        <v>1.5</v>
      </c>
      <c r="AK20" s="10"/>
      <c r="AM20" s="9" t="s">
        <v>30</v>
      </c>
      <c r="AN20" s="1">
        <v>3</v>
      </c>
      <c r="AO20" s="1" t="s">
        <v>29</v>
      </c>
      <c r="AP20" s="1" t="s">
        <v>28</v>
      </c>
      <c r="AQ20" s="9">
        <f>1/AR19</f>
        <v>0.25</v>
      </c>
      <c r="AR20" s="1">
        <v>1</v>
      </c>
      <c r="AS20" s="10">
        <f>AS19/AR19</f>
        <v>0.75</v>
      </c>
      <c r="AT20" s="10"/>
      <c r="AX20" s="22"/>
      <c r="BH20" s="6" t="s">
        <v>45</v>
      </c>
      <c r="BI20" s="3">
        <f>G35</f>
        <v>0.40968186072122392</v>
      </c>
      <c r="BP20" s="23"/>
    </row>
    <row r="21" spans="2:68" x14ac:dyDescent="0.25">
      <c r="B21" s="19"/>
      <c r="C21" s="20"/>
      <c r="D21" s="20"/>
      <c r="E21" s="20"/>
      <c r="F21" s="20"/>
      <c r="G21" s="20"/>
      <c r="H21" s="20"/>
      <c r="I21" s="20"/>
      <c r="J21" s="21"/>
      <c r="N21" s="9" t="s">
        <v>87</v>
      </c>
      <c r="P21" s="10"/>
      <c r="R21" s="1" t="s">
        <v>33</v>
      </c>
      <c r="U21" s="1">
        <v>1</v>
      </c>
      <c r="W21" s="1" t="s">
        <v>33</v>
      </c>
      <c r="X21" s="11">
        <f>1/Z19</f>
        <v>0.41666666666666663</v>
      </c>
      <c r="Y21" s="12">
        <f>1/Z20</f>
        <v>0.33333333333333331</v>
      </c>
      <c r="Z21" s="13">
        <v>1</v>
      </c>
      <c r="AA21" s="1">
        <f>SUMPRODUCT(X21:Z21,X23:Z23)</f>
        <v>0.46875</v>
      </c>
      <c r="AB21" s="4">
        <f>AA21/AA22</f>
        <v>0.15625</v>
      </c>
      <c r="AD21" s="9"/>
      <c r="AG21" s="1" t="s">
        <v>29</v>
      </c>
      <c r="AH21" s="11">
        <f>1/AJ19</f>
        <v>0.33333333333333331</v>
      </c>
      <c r="AI21" s="12">
        <f>1/AJ20</f>
        <v>0.66666666666666663</v>
      </c>
      <c r="AJ21" s="13">
        <v>1</v>
      </c>
      <c r="AK21" s="10"/>
      <c r="AM21" s="9"/>
      <c r="AP21" s="1" t="s">
        <v>29</v>
      </c>
      <c r="AQ21" s="11">
        <f>1/AS19</f>
        <v>0.33333333333333331</v>
      </c>
      <c r="AR21" s="12">
        <f>1/AS20</f>
        <v>1.3333333333333333</v>
      </c>
      <c r="AS21" s="13">
        <v>1</v>
      </c>
      <c r="AT21" s="10"/>
      <c r="AX21" s="22"/>
      <c r="BH21" s="9" t="s">
        <v>46</v>
      </c>
      <c r="BI21" s="4">
        <f>H35</f>
        <v>0.23071065051383494</v>
      </c>
      <c r="BP21" s="23"/>
    </row>
    <row r="22" spans="2:68" x14ac:dyDescent="0.25">
      <c r="B22" s="22"/>
      <c r="C22" s="1" t="s">
        <v>51</v>
      </c>
      <c r="D22" s="1" t="s">
        <v>51</v>
      </c>
      <c r="E22" s="1" t="s">
        <v>52</v>
      </c>
      <c r="F22" s="1" t="s">
        <v>52</v>
      </c>
      <c r="J22" s="23"/>
      <c r="N22" s="9" t="s">
        <v>40</v>
      </c>
      <c r="O22" s="1">
        <f>O19</f>
        <v>0.8</v>
      </c>
      <c r="P22" s="10" t="s">
        <v>33</v>
      </c>
      <c r="W22" s="1" t="s">
        <v>3</v>
      </c>
      <c r="X22" s="1">
        <f>SUM(X19:X21)</f>
        <v>2.6666666666666665</v>
      </c>
      <c r="Y22" s="1">
        <f t="shared" ref="Y22:AB22" si="3">SUM(Y19:Y21)</f>
        <v>2.1333333333333333</v>
      </c>
      <c r="Z22" s="1">
        <f t="shared" si="3"/>
        <v>6.4</v>
      </c>
      <c r="AA22" s="1">
        <f t="shared" si="3"/>
        <v>3</v>
      </c>
      <c r="AB22" s="4">
        <f t="shared" si="3"/>
        <v>1</v>
      </c>
      <c r="AD22" s="9"/>
      <c r="AE22" s="45"/>
      <c r="AG22" s="1" t="s">
        <v>3</v>
      </c>
      <c r="AH22" s="1">
        <f>SUM(AH19:AH21)</f>
        <v>1.8333333333333333</v>
      </c>
      <c r="AI22" s="1">
        <f t="shared" ref="AI22:AJ22" si="4">SUM(AI19:AI21)</f>
        <v>3.6666666666666665</v>
      </c>
      <c r="AJ22" s="1">
        <f t="shared" si="4"/>
        <v>5.5</v>
      </c>
      <c r="AK22" s="10"/>
      <c r="AM22" s="9"/>
      <c r="AN22" s="45"/>
      <c r="AP22" s="1" t="s">
        <v>3</v>
      </c>
      <c r="AQ22" s="1">
        <f>SUM(AQ19:AQ21)</f>
        <v>1.5833333333333333</v>
      </c>
      <c r="AR22" s="1">
        <f t="shared" ref="AR22" si="5">SUM(AR19:AR21)</f>
        <v>6.333333333333333</v>
      </c>
      <c r="AS22" s="1">
        <f t="shared" ref="AS22" si="6">SUM(AS19:AS21)</f>
        <v>4.75</v>
      </c>
      <c r="AT22" s="10"/>
      <c r="AX22" s="22"/>
      <c r="BH22" s="11" t="s">
        <v>47</v>
      </c>
      <c r="BI22" s="5">
        <f>I35</f>
        <v>0.35960748876494125</v>
      </c>
      <c r="BP22" s="23"/>
    </row>
    <row r="23" spans="2:68" ht="13.8" thickBot="1" x14ac:dyDescent="0.3">
      <c r="B23" s="22"/>
      <c r="C23" s="1" t="s">
        <v>10</v>
      </c>
      <c r="D23" s="1" t="s">
        <v>9</v>
      </c>
      <c r="E23" s="1" t="s">
        <v>10</v>
      </c>
      <c r="F23" s="1" t="s">
        <v>9</v>
      </c>
      <c r="G23" s="56" t="s">
        <v>45</v>
      </c>
      <c r="H23" s="56" t="s">
        <v>46</v>
      </c>
      <c r="I23" s="56" t="s">
        <v>47</v>
      </c>
      <c r="J23" s="23"/>
      <c r="N23" s="11" t="s">
        <v>40</v>
      </c>
      <c r="O23" s="12">
        <f>O19*O20</f>
        <v>2.4000000000000004</v>
      </c>
      <c r="P23" s="13" t="s">
        <v>34</v>
      </c>
      <c r="W23" s="1" t="s">
        <v>5</v>
      </c>
      <c r="X23" s="1">
        <f>1/X22</f>
        <v>0.375</v>
      </c>
      <c r="Y23" s="1">
        <f t="shared" ref="Y23:Z23" si="7">1/Y22</f>
        <v>0.46875</v>
      </c>
      <c r="Z23" s="1">
        <f t="shared" si="7"/>
        <v>0.15625</v>
      </c>
      <c r="AB23" s="4"/>
      <c r="AD23" s="9"/>
      <c r="AE23" s="45"/>
      <c r="AG23" s="1" t="s">
        <v>5</v>
      </c>
      <c r="AH23" s="14">
        <f>1/AH22</f>
        <v>0.54545454545454553</v>
      </c>
      <c r="AI23" s="15">
        <f t="shared" ref="AI23:AJ23" si="8">1/AI22</f>
        <v>0.27272727272727276</v>
      </c>
      <c r="AJ23" s="15">
        <f t="shared" si="8"/>
        <v>0.18181818181818182</v>
      </c>
      <c r="AK23" s="16" t="s">
        <v>8</v>
      </c>
      <c r="AM23" s="9"/>
      <c r="AN23" s="45"/>
      <c r="AP23" s="1" t="s">
        <v>5</v>
      </c>
      <c r="AQ23" s="14">
        <f>1/AQ22</f>
        <v>0.63157894736842113</v>
      </c>
      <c r="AR23" s="15">
        <f t="shared" ref="AR23" si="9">1/AR22</f>
        <v>0.15789473684210528</v>
      </c>
      <c r="AS23" s="15">
        <f t="shared" ref="AS23" si="10">1/AS22</f>
        <v>0.21052631578947367</v>
      </c>
      <c r="AT23" s="16" t="s">
        <v>8</v>
      </c>
      <c r="AX23" s="24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6"/>
    </row>
    <row r="24" spans="2:68" x14ac:dyDescent="0.25">
      <c r="B24" s="22"/>
      <c r="C24" s="60" t="s">
        <v>19</v>
      </c>
      <c r="D24" s="6">
        <f>AD8</f>
        <v>0.53333333333333333</v>
      </c>
      <c r="E24" s="73" t="s">
        <v>92</v>
      </c>
      <c r="F24" s="8">
        <f>AB19</f>
        <v>0.375</v>
      </c>
      <c r="G24" s="6">
        <f>AH23</f>
        <v>0.54545454545454553</v>
      </c>
      <c r="H24" s="6">
        <f t="shared" ref="H24:I24" si="11">AI23</f>
        <v>0.27272727272727276</v>
      </c>
      <c r="I24" s="6">
        <f t="shared" si="11"/>
        <v>0.18181818181818182</v>
      </c>
      <c r="J24" s="23"/>
      <c r="N24" s="9"/>
      <c r="AB24" s="4"/>
      <c r="AD24" s="9"/>
      <c r="AE24" s="45"/>
      <c r="AK24" s="10"/>
      <c r="AM24" s="9"/>
      <c r="AN24" s="45"/>
      <c r="AT24" s="10"/>
    </row>
    <row r="25" spans="2:68" x14ac:dyDescent="0.25">
      <c r="B25" s="22"/>
      <c r="C25" s="9"/>
      <c r="D25" s="9">
        <f>AD8</f>
        <v>0.53333333333333333</v>
      </c>
      <c r="E25" s="74" t="s">
        <v>93</v>
      </c>
      <c r="F25" s="10">
        <f>AB20</f>
        <v>0.46875</v>
      </c>
      <c r="G25" s="9">
        <f>AH30</f>
        <v>0.4</v>
      </c>
      <c r="H25" s="9">
        <f t="shared" ref="H25:I25" si="12">AI30</f>
        <v>0.1</v>
      </c>
      <c r="I25" s="9">
        <f t="shared" si="12"/>
        <v>0.5</v>
      </c>
      <c r="J25" s="23"/>
      <c r="N25" s="9"/>
      <c r="AA25" s="1" t="s">
        <v>61</v>
      </c>
      <c r="AB25" s="4" t="s">
        <v>6</v>
      </c>
      <c r="AD25" s="76" t="s">
        <v>93</v>
      </c>
      <c r="AH25" s="1" t="s">
        <v>30</v>
      </c>
      <c r="AI25" s="1" t="s">
        <v>28</v>
      </c>
      <c r="AJ25" s="1" t="s">
        <v>29</v>
      </c>
      <c r="AK25" s="10"/>
      <c r="AM25" s="74" t="s">
        <v>99</v>
      </c>
      <c r="AQ25" s="1" t="s">
        <v>30</v>
      </c>
      <c r="AR25" s="1" t="s">
        <v>28</v>
      </c>
      <c r="AS25" s="1" t="s">
        <v>29</v>
      </c>
      <c r="AT25" s="10"/>
    </row>
    <row r="26" spans="2:68" x14ac:dyDescent="0.25">
      <c r="B26" s="22"/>
      <c r="C26" s="11"/>
      <c r="D26" s="11">
        <f>AD8</f>
        <v>0.53333333333333333</v>
      </c>
      <c r="E26" s="75" t="s">
        <v>94</v>
      </c>
      <c r="F26" s="13">
        <f>AB21</f>
        <v>0.15625</v>
      </c>
      <c r="G26" s="11">
        <f>AH37</f>
        <v>0.46153846153846156</v>
      </c>
      <c r="H26" s="11">
        <f t="shared" ref="H26:I26" si="13">AI37</f>
        <v>0.30769230769230771</v>
      </c>
      <c r="I26" s="11">
        <f t="shared" si="13"/>
        <v>0.23076923076923078</v>
      </c>
      <c r="J26" s="23"/>
      <c r="N26" s="80" t="s">
        <v>20</v>
      </c>
      <c r="S26" s="1" t="s">
        <v>42</v>
      </c>
      <c r="T26" s="1" t="s">
        <v>35</v>
      </c>
      <c r="U26" s="1" t="s">
        <v>36</v>
      </c>
      <c r="X26" s="1" t="s">
        <v>42</v>
      </c>
      <c r="Y26" s="1" t="s">
        <v>35</v>
      </c>
      <c r="Z26" s="1" t="s">
        <v>36</v>
      </c>
      <c r="AA26" s="1" t="s">
        <v>103</v>
      </c>
      <c r="AB26" s="4" t="s">
        <v>103</v>
      </c>
      <c r="AD26" s="6" t="s">
        <v>30</v>
      </c>
      <c r="AE26" s="7">
        <v>4</v>
      </c>
      <c r="AF26" s="8" t="s">
        <v>28</v>
      </c>
      <c r="AG26" s="1" t="s">
        <v>30</v>
      </c>
      <c r="AH26" s="6">
        <v>1</v>
      </c>
      <c r="AI26" s="7">
        <f>AE26</f>
        <v>4</v>
      </c>
      <c r="AJ26" s="8">
        <f>AE27</f>
        <v>0.8</v>
      </c>
      <c r="AK26" s="10"/>
      <c r="AM26" s="6" t="s">
        <v>30</v>
      </c>
      <c r="AN26" s="7">
        <v>1.2</v>
      </c>
      <c r="AO26" s="8" t="s">
        <v>28</v>
      </c>
      <c r="AP26" s="1" t="s">
        <v>30</v>
      </c>
      <c r="AQ26" s="6">
        <v>1</v>
      </c>
      <c r="AR26" s="7">
        <f>AN26</f>
        <v>1.2</v>
      </c>
      <c r="AS26" s="8">
        <f>AN27</f>
        <v>1.5</v>
      </c>
      <c r="AT26" s="10"/>
    </row>
    <row r="27" spans="2:68" x14ac:dyDescent="0.25">
      <c r="B27" s="22"/>
      <c r="C27" s="60" t="s">
        <v>20</v>
      </c>
      <c r="D27" s="6">
        <f>AD9</f>
        <v>0.26666666666666666</v>
      </c>
      <c r="E27" s="73" t="s">
        <v>95</v>
      </c>
      <c r="F27" s="8">
        <f>AB27</f>
        <v>0.5714285714285714</v>
      </c>
      <c r="G27" s="6">
        <f>AH46</f>
        <v>0.23529411764705882</v>
      </c>
      <c r="H27" s="6">
        <f t="shared" ref="H27:I27" si="14">AI46</f>
        <v>0.29411764705882348</v>
      </c>
      <c r="I27" s="6">
        <f t="shared" si="14"/>
        <v>0.47058823529411764</v>
      </c>
      <c r="J27" s="23"/>
      <c r="N27" s="6" t="s">
        <v>42</v>
      </c>
      <c r="O27" s="7">
        <v>4</v>
      </c>
      <c r="P27" s="8" t="s">
        <v>35</v>
      </c>
      <c r="R27" s="1" t="s">
        <v>42</v>
      </c>
      <c r="S27" s="1">
        <v>1</v>
      </c>
      <c r="T27" s="1">
        <f>O27</f>
        <v>4</v>
      </c>
      <c r="U27" s="1">
        <f>O31</f>
        <v>2</v>
      </c>
      <c r="W27" s="1" t="s">
        <v>42</v>
      </c>
      <c r="X27" s="6">
        <v>1</v>
      </c>
      <c r="Y27" s="7">
        <f>T27</f>
        <v>4</v>
      </c>
      <c r="Z27" s="8">
        <f>U27</f>
        <v>2</v>
      </c>
      <c r="AA27" s="1">
        <f>SUMPRODUCT(X27:Z27,X31:Z31)</f>
        <v>1.7142857142857142</v>
      </c>
      <c r="AB27" s="4">
        <f>AA27/AA30</f>
        <v>0.5714285714285714</v>
      </c>
      <c r="AD27" s="11" t="s">
        <v>30</v>
      </c>
      <c r="AE27" s="12">
        <v>0.8</v>
      </c>
      <c r="AF27" s="13" t="s">
        <v>29</v>
      </c>
      <c r="AG27" s="1" t="s">
        <v>28</v>
      </c>
      <c r="AH27" s="9">
        <f>1/AI26</f>
        <v>0.25</v>
      </c>
      <c r="AI27" s="1">
        <v>1</v>
      </c>
      <c r="AJ27" s="10">
        <f>AJ26/AI26</f>
        <v>0.2</v>
      </c>
      <c r="AK27" s="10"/>
      <c r="AM27" s="11" t="s">
        <v>30</v>
      </c>
      <c r="AN27" s="12">
        <v>1.5</v>
      </c>
      <c r="AO27" s="13" t="s">
        <v>29</v>
      </c>
      <c r="AP27" s="1" t="s">
        <v>28</v>
      </c>
      <c r="AQ27" s="9">
        <f>1/AR26</f>
        <v>0.83333333333333337</v>
      </c>
      <c r="AR27" s="1">
        <v>1</v>
      </c>
      <c r="AS27" s="10">
        <f>AS26/AR26</f>
        <v>1.25</v>
      </c>
      <c r="AT27" s="10"/>
    </row>
    <row r="28" spans="2:68" x14ac:dyDescent="0.25">
      <c r="B28" s="22"/>
      <c r="C28" s="9"/>
      <c r="D28" s="9">
        <f>AD9</f>
        <v>0.26666666666666666</v>
      </c>
      <c r="E28" s="74" t="s">
        <v>96</v>
      </c>
      <c r="F28" s="10">
        <f>AB28</f>
        <v>0.14285714285714285</v>
      </c>
      <c r="G28" s="9">
        <f>AH53</f>
        <v>0.25</v>
      </c>
      <c r="H28" s="9">
        <f t="shared" ref="H28:I28" si="15">AI53</f>
        <v>0.125</v>
      </c>
      <c r="I28" s="9">
        <f t="shared" si="15"/>
        <v>0.625</v>
      </c>
      <c r="J28" s="23"/>
      <c r="N28" s="9" t="s">
        <v>35</v>
      </c>
      <c r="O28" s="1">
        <v>0.5</v>
      </c>
      <c r="P28" s="10" t="s">
        <v>36</v>
      </c>
      <c r="R28" s="1" t="s">
        <v>35</v>
      </c>
      <c r="T28" s="1">
        <v>1</v>
      </c>
      <c r="U28" s="1">
        <f>O28</f>
        <v>0.5</v>
      </c>
      <c r="W28" s="1" t="s">
        <v>35</v>
      </c>
      <c r="X28" s="9">
        <f>1/Y27</f>
        <v>0.25</v>
      </c>
      <c r="Y28" s="1">
        <v>1</v>
      </c>
      <c r="Z28" s="10">
        <f>U28</f>
        <v>0.5</v>
      </c>
      <c r="AA28" s="1">
        <f>SUMPRODUCT(X28:Z28,X31:Z31)</f>
        <v>0.42857142857142855</v>
      </c>
      <c r="AB28" s="4">
        <f>AA28/AA30</f>
        <v>0.14285714285714285</v>
      </c>
      <c r="AD28" s="9"/>
      <c r="AG28" s="1" t="s">
        <v>29</v>
      </c>
      <c r="AH28" s="11">
        <f>1/AJ26</f>
        <v>1.25</v>
      </c>
      <c r="AI28" s="12">
        <f>1/AJ27</f>
        <v>5</v>
      </c>
      <c r="AJ28" s="13">
        <v>1</v>
      </c>
      <c r="AK28" s="10"/>
      <c r="AM28" s="9"/>
      <c r="AP28" s="1" t="s">
        <v>29</v>
      </c>
      <c r="AQ28" s="11">
        <f>1/AS26</f>
        <v>0.66666666666666663</v>
      </c>
      <c r="AR28" s="12">
        <f>1/AS27</f>
        <v>0.8</v>
      </c>
      <c r="AS28" s="13">
        <v>1</v>
      </c>
      <c r="AT28" s="10"/>
    </row>
    <row r="29" spans="2:68" x14ac:dyDescent="0.25">
      <c r="B29" s="22"/>
      <c r="C29" s="11"/>
      <c r="D29" s="11">
        <f>AD9</f>
        <v>0.26666666666666666</v>
      </c>
      <c r="E29" s="75" t="s">
        <v>97</v>
      </c>
      <c r="F29" s="13">
        <f>AB29</f>
        <v>0.2857142857142857</v>
      </c>
      <c r="G29" s="11">
        <f>AH60</f>
        <v>0.52631578947368418</v>
      </c>
      <c r="H29" s="11">
        <f t="shared" ref="H29:I29" si="16">AI60</f>
        <v>0.26315789473684209</v>
      </c>
      <c r="I29" s="11">
        <f t="shared" si="16"/>
        <v>0.21052631578947367</v>
      </c>
      <c r="J29" s="23"/>
      <c r="N29" s="9" t="s">
        <v>87</v>
      </c>
      <c r="P29" s="10"/>
      <c r="R29" s="1" t="s">
        <v>35</v>
      </c>
      <c r="U29" s="1">
        <v>1</v>
      </c>
      <c r="W29" s="1" t="s">
        <v>35</v>
      </c>
      <c r="X29" s="11">
        <f>1/Z27</f>
        <v>0.5</v>
      </c>
      <c r="Y29" s="12">
        <f>1/Z28</f>
        <v>2</v>
      </c>
      <c r="Z29" s="13">
        <v>1</v>
      </c>
      <c r="AA29" s="1">
        <f>SUMPRODUCT(X29:Z29,X31:Z31)</f>
        <v>0.8571428571428571</v>
      </c>
      <c r="AB29" s="4">
        <f>AA29/AA30</f>
        <v>0.2857142857142857</v>
      </c>
      <c r="AD29" s="9"/>
      <c r="AE29" s="45"/>
      <c r="AG29" s="1" t="s">
        <v>3</v>
      </c>
      <c r="AH29" s="1">
        <f>SUM(AH26:AH28)</f>
        <v>2.5</v>
      </c>
      <c r="AI29" s="1">
        <f t="shared" ref="AI29" si="17">SUM(AI26:AI28)</f>
        <v>10</v>
      </c>
      <c r="AJ29" s="1">
        <f t="shared" ref="AJ29" si="18">SUM(AJ26:AJ28)</f>
        <v>2</v>
      </c>
      <c r="AK29" s="10"/>
      <c r="AM29" s="9"/>
      <c r="AN29" s="45"/>
      <c r="AP29" s="1" t="s">
        <v>3</v>
      </c>
      <c r="AQ29" s="12">
        <f>SUM(AQ26:AQ28)</f>
        <v>2.5</v>
      </c>
      <c r="AR29" s="12">
        <f t="shared" ref="AR29" si="19">SUM(AR26:AR28)</f>
        <v>3</v>
      </c>
      <c r="AS29" s="12">
        <f t="shared" ref="AS29" si="20">SUM(AS26:AS28)</f>
        <v>3.75</v>
      </c>
      <c r="AT29" s="13"/>
    </row>
    <row r="30" spans="2:68" x14ac:dyDescent="0.25">
      <c r="B30" s="22"/>
      <c r="C30" s="60" t="s">
        <v>21</v>
      </c>
      <c r="D30" s="6">
        <f>AD10</f>
        <v>6.6666666666666666E-2</v>
      </c>
      <c r="E30" s="73" t="s">
        <v>98</v>
      </c>
      <c r="F30" s="8">
        <f>Z35</f>
        <v>0.54545454545454541</v>
      </c>
      <c r="G30" s="6">
        <f>AQ23</f>
        <v>0.63157894736842113</v>
      </c>
      <c r="H30" s="6">
        <f t="shared" ref="H30:I30" si="21">AR23</f>
        <v>0.15789473684210528</v>
      </c>
      <c r="I30" s="6">
        <f t="shared" si="21"/>
        <v>0.21052631578947367</v>
      </c>
      <c r="J30" s="23"/>
      <c r="N30" s="9" t="s">
        <v>42</v>
      </c>
      <c r="O30" s="1">
        <f>O27</f>
        <v>4</v>
      </c>
      <c r="P30" s="10" t="s">
        <v>35</v>
      </c>
      <c r="W30" s="1" t="s">
        <v>3</v>
      </c>
      <c r="X30" s="1">
        <f>SUM(X27:X29)</f>
        <v>1.75</v>
      </c>
      <c r="Y30" s="1">
        <f t="shared" ref="Y30" si="22">SUM(Y27:Y29)</f>
        <v>7</v>
      </c>
      <c r="Z30" s="1">
        <f t="shared" ref="Z30" si="23">SUM(Z27:Z29)</f>
        <v>3.5</v>
      </c>
      <c r="AA30" s="1">
        <f t="shared" ref="AA30" si="24">SUM(AA27:AA29)</f>
        <v>3</v>
      </c>
      <c r="AB30" s="4">
        <f t="shared" ref="AB30" si="25">SUM(AB27:AB29)</f>
        <v>0.99999999999999989</v>
      </c>
      <c r="AD30" s="9"/>
      <c r="AE30" s="45"/>
      <c r="AG30" s="1" t="s">
        <v>5</v>
      </c>
      <c r="AH30" s="14">
        <f>1/AH29</f>
        <v>0.4</v>
      </c>
      <c r="AI30" s="15">
        <f t="shared" ref="AI30" si="26">1/AI29</f>
        <v>0.1</v>
      </c>
      <c r="AJ30" s="15">
        <f t="shared" ref="AJ30" si="27">1/AJ29</f>
        <v>0.5</v>
      </c>
      <c r="AK30" s="16" t="s">
        <v>8</v>
      </c>
      <c r="AM30" s="11"/>
      <c r="AN30" s="77"/>
      <c r="AO30" s="12"/>
      <c r="AP30" s="12" t="s">
        <v>5</v>
      </c>
      <c r="AQ30" s="14">
        <f>1/AQ29</f>
        <v>0.4</v>
      </c>
      <c r="AR30" s="15">
        <f t="shared" ref="AR30" si="28">1/AR29</f>
        <v>0.33333333333333331</v>
      </c>
      <c r="AS30" s="15">
        <f t="shared" ref="AS30" si="29">1/AS29</f>
        <v>0.26666666666666666</v>
      </c>
      <c r="AT30" s="16" t="s">
        <v>8</v>
      </c>
    </row>
    <row r="31" spans="2:68" x14ac:dyDescent="0.25">
      <c r="B31" s="22"/>
      <c r="C31" s="11"/>
      <c r="D31" s="11">
        <f>AD10</f>
        <v>6.6666666666666666E-2</v>
      </c>
      <c r="E31" s="75" t="s">
        <v>99</v>
      </c>
      <c r="F31" s="13">
        <f>Z36</f>
        <v>0.45454545454545453</v>
      </c>
      <c r="G31" s="11">
        <f>AQ30</f>
        <v>0.4</v>
      </c>
      <c r="H31" s="11">
        <f t="shared" ref="H31:I31" si="30">AR30</f>
        <v>0.33333333333333331</v>
      </c>
      <c r="I31" s="11">
        <f t="shared" si="30"/>
        <v>0.26666666666666666</v>
      </c>
      <c r="J31" s="23"/>
      <c r="N31" s="11" t="s">
        <v>42</v>
      </c>
      <c r="O31" s="12">
        <f>O27*O28</f>
        <v>2</v>
      </c>
      <c r="P31" s="13" t="s">
        <v>36</v>
      </c>
      <c r="W31" s="1" t="s">
        <v>5</v>
      </c>
      <c r="X31" s="1">
        <f>1/X30</f>
        <v>0.5714285714285714</v>
      </c>
      <c r="Y31" s="1">
        <f t="shared" ref="Y31" si="31">1/Y30</f>
        <v>0.14285714285714285</v>
      </c>
      <c r="Z31" s="1">
        <f t="shared" ref="Z31" si="32">1/Z30</f>
        <v>0.2857142857142857</v>
      </c>
      <c r="AB31" s="4"/>
      <c r="AD31" s="9"/>
      <c r="AK31" s="10"/>
    </row>
    <row r="32" spans="2:68" x14ac:dyDescent="0.25">
      <c r="B32" s="22"/>
      <c r="C32" s="60" t="s">
        <v>22</v>
      </c>
      <c r="D32" s="6">
        <f>AD11</f>
        <v>0.13333333333333333</v>
      </c>
      <c r="E32" s="73" t="s">
        <v>100</v>
      </c>
      <c r="F32" s="8">
        <f>AB42</f>
        <v>0.5714285714285714</v>
      </c>
      <c r="G32" s="6">
        <f>AQ46</f>
        <v>0.2857142857142857</v>
      </c>
      <c r="H32" s="6">
        <f t="shared" ref="H32:I32" si="33">AR46</f>
        <v>0.23809523809523808</v>
      </c>
      <c r="I32" s="6">
        <f t="shared" si="33"/>
        <v>0.47619047619047616</v>
      </c>
      <c r="J32" s="23"/>
      <c r="N32" s="9"/>
      <c r="AB32" s="4"/>
      <c r="AD32" s="76" t="s">
        <v>94</v>
      </c>
      <c r="AH32" s="1" t="s">
        <v>30</v>
      </c>
      <c r="AI32" s="1" t="s">
        <v>28</v>
      </c>
      <c r="AJ32" s="1" t="s">
        <v>29</v>
      </c>
      <c r="AK32" s="10"/>
      <c r="AM32" s="67"/>
    </row>
    <row r="33" spans="2:46" x14ac:dyDescent="0.25">
      <c r="B33" s="22"/>
      <c r="C33" s="9"/>
      <c r="D33" s="9">
        <f>AD11</f>
        <v>0.13333333333333333</v>
      </c>
      <c r="E33" s="74" t="s">
        <v>101</v>
      </c>
      <c r="F33" s="10">
        <f>AB43</f>
        <v>0.14285714285714285</v>
      </c>
      <c r="G33" s="9">
        <f>AQ53</f>
        <v>0.33333333333333337</v>
      </c>
      <c r="H33" s="9">
        <f t="shared" ref="H33:I33" si="34">AR53</f>
        <v>0.44444444444444442</v>
      </c>
      <c r="I33" s="9">
        <f t="shared" si="34"/>
        <v>0.22222222222222221</v>
      </c>
      <c r="J33" s="23"/>
      <c r="N33" s="9"/>
      <c r="Y33" s="1" t="s">
        <v>61</v>
      </c>
      <c r="Z33" s="54" t="s">
        <v>6</v>
      </c>
      <c r="AA33" s="8"/>
      <c r="AB33" s="4"/>
      <c r="AD33" s="6" t="s">
        <v>30</v>
      </c>
      <c r="AE33" s="7">
        <v>1.5</v>
      </c>
      <c r="AF33" s="8" t="s">
        <v>28</v>
      </c>
      <c r="AG33" s="1" t="s">
        <v>30</v>
      </c>
      <c r="AH33" s="6">
        <v>1</v>
      </c>
      <c r="AI33" s="7">
        <f>AE33</f>
        <v>1.5</v>
      </c>
      <c r="AJ33" s="8">
        <f>AE34</f>
        <v>2</v>
      </c>
      <c r="AK33" s="10"/>
    </row>
    <row r="34" spans="2:46" x14ac:dyDescent="0.25">
      <c r="B34" s="22"/>
      <c r="C34" s="11"/>
      <c r="D34" s="11">
        <f>AD11</f>
        <v>0.13333333333333333</v>
      </c>
      <c r="E34" s="75" t="s">
        <v>91</v>
      </c>
      <c r="F34" s="13">
        <f>AB44</f>
        <v>0.2857142857142857</v>
      </c>
      <c r="G34" s="11">
        <f>AQ60</f>
        <v>0.3529411764705882</v>
      </c>
      <c r="H34" s="11">
        <f t="shared" ref="H34:I34" si="35">AR60</f>
        <v>0.3529411764705882</v>
      </c>
      <c r="I34" s="11">
        <f t="shared" si="35"/>
        <v>0.29411764705882354</v>
      </c>
      <c r="J34" s="23"/>
      <c r="N34" s="80" t="s">
        <v>21</v>
      </c>
      <c r="S34" s="1" t="s">
        <v>43</v>
      </c>
      <c r="T34" s="1" t="s">
        <v>37</v>
      </c>
      <c r="W34" s="1" t="s">
        <v>43</v>
      </c>
      <c r="X34" s="1" t="s">
        <v>37</v>
      </c>
      <c r="Y34" s="1" t="s">
        <v>103</v>
      </c>
      <c r="Z34" s="79" t="s">
        <v>103</v>
      </c>
      <c r="AA34" s="10"/>
      <c r="AB34" s="4"/>
      <c r="AD34" s="11" t="s">
        <v>30</v>
      </c>
      <c r="AE34" s="12">
        <v>2</v>
      </c>
      <c r="AF34" s="13" t="s">
        <v>29</v>
      </c>
      <c r="AG34" s="1" t="s">
        <v>28</v>
      </c>
      <c r="AH34" s="9">
        <f>1/AI33</f>
        <v>0.66666666666666663</v>
      </c>
      <c r="AI34" s="1">
        <v>1</v>
      </c>
      <c r="AJ34" s="10">
        <f>AJ33/AI33</f>
        <v>1.3333333333333333</v>
      </c>
      <c r="AK34" s="10"/>
    </row>
    <row r="35" spans="2:46" x14ac:dyDescent="0.25">
      <c r="B35" s="22"/>
      <c r="C35" s="1" t="s">
        <v>8</v>
      </c>
      <c r="G35" s="11">
        <f>SUMPRODUCT(D24:D34,F24:F34,G24:G34)</f>
        <v>0.40968186072122392</v>
      </c>
      <c r="H35" s="11">
        <f>SUMPRODUCT(D24:D34,F24:F34,H24:H34)</f>
        <v>0.23071065051383494</v>
      </c>
      <c r="I35" s="11">
        <f>SUMPRODUCT(D24:D34,F24:F34,I24:I34)</f>
        <v>0.35960748876494125</v>
      </c>
      <c r="J35" s="23"/>
      <c r="N35" s="9" t="s">
        <v>43</v>
      </c>
      <c r="O35" s="1">
        <v>1.2</v>
      </c>
      <c r="P35" s="1" t="s">
        <v>37</v>
      </c>
      <c r="R35" s="1" t="s">
        <v>43</v>
      </c>
      <c r="S35" s="1">
        <v>1</v>
      </c>
      <c r="T35" s="1">
        <f>O35</f>
        <v>1.2</v>
      </c>
      <c r="V35" s="1" t="s">
        <v>43</v>
      </c>
      <c r="W35" s="6">
        <v>1</v>
      </c>
      <c r="X35" s="8">
        <f>T35</f>
        <v>1.2</v>
      </c>
      <c r="Y35" s="1">
        <f>SUMPRODUCT(W35:X35,W38:X38)</f>
        <v>1.0909090909090908</v>
      </c>
      <c r="Z35" s="9">
        <f>Y35/Y37</f>
        <v>0.54545454545454541</v>
      </c>
      <c r="AA35" s="10"/>
      <c r="AB35" s="4"/>
      <c r="AD35" s="9"/>
      <c r="AG35" s="1" t="s">
        <v>29</v>
      </c>
      <c r="AH35" s="11">
        <f>1/AJ33</f>
        <v>0.5</v>
      </c>
      <c r="AI35" s="12">
        <f>1/AJ34</f>
        <v>0.75</v>
      </c>
      <c r="AJ35" s="13">
        <v>1</v>
      </c>
      <c r="AK35" s="10"/>
    </row>
    <row r="36" spans="2:46" ht="13.8" thickBot="1" x14ac:dyDescent="0.3">
      <c r="B36" s="24"/>
      <c r="C36" s="25"/>
      <c r="D36" s="25"/>
      <c r="E36" s="25"/>
      <c r="F36" s="25"/>
      <c r="G36" s="25"/>
      <c r="H36" s="25"/>
      <c r="I36" s="25"/>
      <c r="J36" s="26"/>
      <c r="N36" s="9"/>
      <c r="R36" s="1" t="s">
        <v>37</v>
      </c>
      <c r="T36" s="1">
        <v>1</v>
      </c>
      <c r="V36" s="1" t="s">
        <v>37</v>
      </c>
      <c r="W36" s="11">
        <f>1/X35</f>
        <v>0.83333333333333337</v>
      </c>
      <c r="X36" s="13">
        <v>1</v>
      </c>
      <c r="Y36" s="1">
        <f>SUMPRODUCT(W36:X36,W38:X38)</f>
        <v>0.90909090909090906</v>
      </c>
      <c r="Z36" s="9">
        <f>Y36/Y37</f>
        <v>0.45454545454545453</v>
      </c>
      <c r="AA36" s="10"/>
      <c r="AB36" s="4"/>
      <c r="AD36" s="9"/>
      <c r="AE36" s="45"/>
      <c r="AG36" s="1" t="s">
        <v>3</v>
      </c>
      <c r="AH36" s="1">
        <f>SUM(AH33:AH35)</f>
        <v>2.1666666666666665</v>
      </c>
      <c r="AI36" s="1">
        <f t="shared" ref="AI36" si="36">SUM(AI33:AI35)</f>
        <v>3.25</v>
      </c>
      <c r="AJ36" s="1">
        <f t="shared" ref="AJ36" si="37">SUM(AJ33:AJ35)</f>
        <v>4.333333333333333</v>
      </c>
      <c r="AK36" s="10"/>
      <c r="AN36" s="45"/>
    </row>
    <row r="37" spans="2:46" x14ac:dyDescent="0.25">
      <c r="N37" s="9"/>
      <c r="V37" s="1" t="s">
        <v>3</v>
      </c>
      <c r="W37" s="1">
        <f>SUM(W35:W36)</f>
        <v>1.8333333333333335</v>
      </c>
      <c r="X37" s="1">
        <f>SUM(X35:X36)</f>
        <v>2.2000000000000002</v>
      </c>
      <c r="Y37" s="1">
        <f>SUM(Y35:Y36)</f>
        <v>2</v>
      </c>
      <c r="Z37" s="11">
        <f>SUM(Z35:Z36)</f>
        <v>1</v>
      </c>
      <c r="AA37" s="13"/>
      <c r="AB37" s="4"/>
      <c r="AD37" s="11"/>
      <c r="AE37" s="77"/>
      <c r="AF37" s="12"/>
      <c r="AG37" s="12" t="s">
        <v>5</v>
      </c>
      <c r="AH37" s="14">
        <f>1/AH36</f>
        <v>0.46153846153846156</v>
      </c>
      <c r="AI37" s="15">
        <f t="shared" ref="AI37" si="38">1/AI36</f>
        <v>0.30769230769230771</v>
      </c>
      <c r="AJ37" s="15">
        <f t="shared" ref="AJ37" si="39">1/AJ36</f>
        <v>0.23076923076923078</v>
      </c>
      <c r="AK37" s="16" t="s">
        <v>8</v>
      </c>
      <c r="AN37" s="45"/>
    </row>
    <row r="38" spans="2:46" x14ac:dyDescent="0.25">
      <c r="N38" s="9"/>
      <c r="V38" s="1" t="s">
        <v>5</v>
      </c>
      <c r="W38" s="1">
        <f>1/W37</f>
        <v>0.54545454545454541</v>
      </c>
      <c r="X38" s="1">
        <f>1/X37</f>
        <v>0.45454545454545453</v>
      </c>
      <c r="AB38" s="4"/>
    </row>
    <row r="39" spans="2:46" x14ac:dyDescent="0.25">
      <c r="N39" s="9"/>
      <c r="AB39" s="4"/>
      <c r="AD39" s="57" t="s">
        <v>20</v>
      </c>
      <c r="AM39" s="57" t="s">
        <v>22</v>
      </c>
    </row>
    <row r="40" spans="2:46" x14ac:dyDescent="0.25">
      <c r="N40" s="9"/>
      <c r="AA40" s="1" t="s">
        <v>61</v>
      </c>
      <c r="AB40" s="4" t="s">
        <v>6</v>
      </c>
      <c r="AD40" s="6"/>
      <c r="AE40" s="7"/>
      <c r="AF40" s="7"/>
      <c r="AG40" s="7"/>
      <c r="AH40" s="7"/>
      <c r="AI40" s="7"/>
      <c r="AJ40" s="7"/>
      <c r="AK40" s="8"/>
      <c r="AM40" s="6"/>
      <c r="AN40" s="7"/>
      <c r="AO40" s="7"/>
      <c r="AP40" s="7"/>
      <c r="AQ40" s="7"/>
      <c r="AR40" s="7"/>
      <c r="AS40" s="7"/>
      <c r="AT40" s="8"/>
    </row>
    <row r="41" spans="2:46" x14ac:dyDescent="0.25">
      <c r="N41" s="80" t="s">
        <v>22</v>
      </c>
      <c r="S41" s="1" t="s">
        <v>44</v>
      </c>
      <c r="T41" s="1" t="s">
        <v>38</v>
      </c>
      <c r="U41" s="1" t="s">
        <v>39</v>
      </c>
      <c r="X41" s="1" t="s">
        <v>44</v>
      </c>
      <c r="Y41" s="1" t="s">
        <v>38</v>
      </c>
      <c r="Z41" s="1" t="s">
        <v>39</v>
      </c>
      <c r="AA41" s="1" t="s">
        <v>103</v>
      </c>
      <c r="AB41" s="4" t="s">
        <v>103</v>
      </c>
      <c r="AD41" s="76" t="s">
        <v>95</v>
      </c>
      <c r="AH41" s="1" t="s">
        <v>30</v>
      </c>
      <c r="AI41" s="1" t="s">
        <v>28</v>
      </c>
      <c r="AJ41" s="1" t="s">
        <v>29</v>
      </c>
      <c r="AK41" s="10"/>
      <c r="AM41" s="76" t="s">
        <v>100</v>
      </c>
      <c r="AQ41" s="1" t="s">
        <v>30</v>
      </c>
      <c r="AR41" s="1" t="s">
        <v>28</v>
      </c>
      <c r="AS41" s="1" t="s">
        <v>29</v>
      </c>
      <c r="AT41" s="10"/>
    </row>
    <row r="42" spans="2:46" x14ac:dyDescent="0.25">
      <c r="N42" s="6" t="s">
        <v>44</v>
      </c>
      <c r="O42" s="7">
        <v>4</v>
      </c>
      <c r="P42" s="8" t="s">
        <v>38</v>
      </c>
      <c r="R42" s="1" t="s">
        <v>44</v>
      </c>
      <c r="S42" s="1">
        <v>1</v>
      </c>
      <c r="T42" s="1">
        <f>O42</f>
        <v>4</v>
      </c>
      <c r="U42" s="1">
        <f>O46</f>
        <v>2</v>
      </c>
      <c r="W42" s="1" t="s">
        <v>44</v>
      </c>
      <c r="X42" s="6">
        <v>1</v>
      </c>
      <c r="Y42" s="7">
        <f>T42</f>
        <v>4</v>
      </c>
      <c r="Z42" s="8">
        <f>U42</f>
        <v>2</v>
      </c>
      <c r="AA42" s="1">
        <f>SUMPRODUCT(X42:Z42,X46:Z46)</f>
        <v>1.7142857142857142</v>
      </c>
      <c r="AB42" s="4">
        <f>AA42/AA45</f>
        <v>0.5714285714285714</v>
      </c>
      <c r="AD42" s="6" t="s">
        <v>30</v>
      </c>
      <c r="AE42" s="7">
        <v>0.8</v>
      </c>
      <c r="AF42" s="8" t="s">
        <v>28</v>
      </c>
      <c r="AG42" s="1" t="s">
        <v>30</v>
      </c>
      <c r="AH42" s="6">
        <v>1</v>
      </c>
      <c r="AI42" s="7">
        <f>AE42</f>
        <v>0.8</v>
      </c>
      <c r="AJ42" s="8">
        <f>AE43</f>
        <v>0.5</v>
      </c>
      <c r="AK42" s="10"/>
      <c r="AM42" s="9" t="s">
        <v>30</v>
      </c>
      <c r="AN42" s="1">
        <v>1.2</v>
      </c>
      <c r="AO42" s="1" t="s">
        <v>28</v>
      </c>
      <c r="AP42" s="1" t="s">
        <v>30</v>
      </c>
      <c r="AQ42" s="6">
        <v>1</v>
      </c>
      <c r="AR42" s="7">
        <f>AN42</f>
        <v>1.2</v>
      </c>
      <c r="AS42" s="8">
        <f>AN43</f>
        <v>0.6</v>
      </c>
      <c r="AT42" s="10"/>
    </row>
    <row r="43" spans="2:46" x14ac:dyDescent="0.25">
      <c r="N43" s="9" t="s">
        <v>38</v>
      </c>
      <c r="O43" s="1">
        <v>0.5</v>
      </c>
      <c r="P43" s="10" t="s">
        <v>39</v>
      </c>
      <c r="R43" s="1" t="s">
        <v>38</v>
      </c>
      <c r="T43" s="1">
        <v>1</v>
      </c>
      <c r="U43" s="1">
        <f>O43</f>
        <v>0.5</v>
      </c>
      <c r="W43" s="1" t="s">
        <v>38</v>
      </c>
      <c r="X43" s="9">
        <f>1/Y42</f>
        <v>0.25</v>
      </c>
      <c r="Y43" s="1">
        <v>1</v>
      </c>
      <c r="Z43" s="10">
        <f>U43</f>
        <v>0.5</v>
      </c>
      <c r="AA43" s="1">
        <f>SUMPRODUCT(X43:Z43,X46:Z46)</f>
        <v>0.42857142857142855</v>
      </c>
      <c r="AB43" s="4">
        <f>AA43/AA45</f>
        <v>0.14285714285714285</v>
      </c>
      <c r="AD43" s="11" t="s">
        <v>30</v>
      </c>
      <c r="AE43" s="12">
        <v>0.5</v>
      </c>
      <c r="AF43" s="13" t="s">
        <v>29</v>
      </c>
      <c r="AG43" s="1" t="s">
        <v>28</v>
      </c>
      <c r="AH43" s="9">
        <f>1/AI42</f>
        <v>1.25</v>
      </c>
      <c r="AI43" s="1">
        <v>1</v>
      </c>
      <c r="AJ43" s="10">
        <f>AJ42/AI42</f>
        <v>0.625</v>
      </c>
      <c r="AK43" s="10"/>
      <c r="AM43" s="9" t="s">
        <v>30</v>
      </c>
      <c r="AN43" s="1">
        <v>0.6</v>
      </c>
      <c r="AO43" s="1" t="s">
        <v>29</v>
      </c>
      <c r="AP43" s="1" t="s">
        <v>28</v>
      </c>
      <c r="AQ43" s="9">
        <f>1/AR42</f>
        <v>0.83333333333333337</v>
      </c>
      <c r="AR43" s="1">
        <v>1</v>
      </c>
      <c r="AS43" s="10">
        <f>AS42/AR42</f>
        <v>0.5</v>
      </c>
      <c r="AT43" s="10"/>
    </row>
    <row r="44" spans="2:46" x14ac:dyDescent="0.25">
      <c r="N44" s="9" t="s">
        <v>87</v>
      </c>
      <c r="P44" s="10"/>
      <c r="R44" s="1" t="s">
        <v>38</v>
      </c>
      <c r="U44" s="1">
        <v>1</v>
      </c>
      <c r="W44" s="1" t="s">
        <v>38</v>
      </c>
      <c r="X44" s="11">
        <f>1/Z42</f>
        <v>0.5</v>
      </c>
      <c r="Y44" s="12">
        <f>1/Z43</f>
        <v>2</v>
      </c>
      <c r="Z44" s="13">
        <v>1</v>
      </c>
      <c r="AA44" s="1">
        <f>SUMPRODUCT(X44:Z44,X46:Z46)</f>
        <v>0.8571428571428571</v>
      </c>
      <c r="AB44" s="4">
        <f>AA44/AA45</f>
        <v>0.2857142857142857</v>
      </c>
      <c r="AD44" s="9"/>
      <c r="AG44" s="1" t="s">
        <v>29</v>
      </c>
      <c r="AH44" s="11">
        <f>1/AJ42</f>
        <v>2</v>
      </c>
      <c r="AI44" s="12">
        <f>1/AJ43</f>
        <v>1.6</v>
      </c>
      <c r="AJ44" s="13">
        <v>1</v>
      </c>
      <c r="AK44" s="10"/>
      <c r="AM44" s="9"/>
      <c r="AP44" s="1" t="s">
        <v>29</v>
      </c>
      <c r="AQ44" s="11">
        <f>1/AS42</f>
        <v>1.6666666666666667</v>
      </c>
      <c r="AR44" s="12">
        <f>1/AS43</f>
        <v>2</v>
      </c>
      <c r="AS44" s="13">
        <v>1</v>
      </c>
      <c r="AT44" s="10"/>
    </row>
    <row r="45" spans="2:46" x14ac:dyDescent="0.25">
      <c r="N45" s="11" t="s">
        <v>44</v>
      </c>
      <c r="O45" s="12">
        <f>O42</f>
        <v>4</v>
      </c>
      <c r="P45" s="13" t="s">
        <v>38</v>
      </c>
      <c r="W45" s="1" t="s">
        <v>3</v>
      </c>
      <c r="X45" s="1">
        <f>SUM(X42:X44)</f>
        <v>1.75</v>
      </c>
      <c r="Y45" s="1">
        <f t="shared" ref="Y45" si="40">SUM(Y42:Y44)</f>
        <v>7</v>
      </c>
      <c r="Z45" s="1">
        <f t="shared" ref="Z45" si="41">SUM(Z42:Z44)</f>
        <v>3.5</v>
      </c>
      <c r="AA45" s="1">
        <f t="shared" ref="AA45" si="42">SUM(AA42:AA44)</f>
        <v>3</v>
      </c>
      <c r="AB45" s="4">
        <f t="shared" ref="AB45" si="43">SUM(AB42:AB44)</f>
        <v>0.99999999999999989</v>
      </c>
      <c r="AD45" s="9"/>
      <c r="AE45" s="45"/>
      <c r="AG45" s="1" t="s">
        <v>3</v>
      </c>
      <c r="AH45" s="1">
        <f>SUM(AH42:AH44)</f>
        <v>4.25</v>
      </c>
      <c r="AI45" s="1">
        <f t="shared" ref="AI45" si="44">SUM(AI42:AI44)</f>
        <v>3.4000000000000004</v>
      </c>
      <c r="AJ45" s="1">
        <f t="shared" ref="AJ45" si="45">SUM(AJ42:AJ44)</f>
        <v>2.125</v>
      </c>
      <c r="AK45" s="10"/>
      <c r="AM45" s="9"/>
      <c r="AN45" s="45"/>
      <c r="AP45" s="1" t="s">
        <v>3</v>
      </c>
      <c r="AQ45" s="1">
        <f>SUM(AQ42:AQ44)</f>
        <v>3.5</v>
      </c>
      <c r="AR45" s="1">
        <f t="shared" ref="AR45" si="46">SUM(AR42:AR44)</f>
        <v>4.2</v>
      </c>
      <c r="AS45" s="1">
        <f t="shared" ref="AS45" si="47">SUM(AS42:AS44)</f>
        <v>2.1</v>
      </c>
      <c r="AT45" s="10"/>
    </row>
    <row r="46" spans="2:46" x14ac:dyDescent="0.25">
      <c r="N46" s="9" t="s">
        <v>44</v>
      </c>
      <c r="O46" s="1">
        <f>O42*O43</f>
        <v>2</v>
      </c>
      <c r="P46" s="1" t="s">
        <v>39</v>
      </c>
      <c r="W46" s="1" t="s">
        <v>5</v>
      </c>
      <c r="X46" s="1">
        <f>1/X45</f>
        <v>0.5714285714285714</v>
      </c>
      <c r="Y46" s="1">
        <f t="shared" ref="Y46" si="48">1/Y45</f>
        <v>0.14285714285714285</v>
      </c>
      <c r="Z46" s="1">
        <f t="shared" ref="Z46" si="49">1/Z45</f>
        <v>0.2857142857142857</v>
      </c>
      <c r="AB46" s="4"/>
      <c r="AD46" s="9"/>
      <c r="AE46" s="45"/>
      <c r="AG46" s="1" t="s">
        <v>5</v>
      </c>
      <c r="AH46" s="14">
        <f>1/AH45</f>
        <v>0.23529411764705882</v>
      </c>
      <c r="AI46" s="15">
        <f t="shared" ref="AI46" si="50">1/AI45</f>
        <v>0.29411764705882348</v>
      </c>
      <c r="AJ46" s="15">
        <f t="shared" ref="AJ46" si="51">1/AJ45</f>
        <v>0.47058823529411764</v>
      </c>
      <c r="AK46" s="16" t="s">
        <v>8</v>
      </c>
      <c r="AM46" s="9"/>
      <c r="AN46" s="45"/>
      <c r="AP46" s="1" t="s">
        <v>5</v>
      </c>
      <c r="AQ46" s="14">
        <f>1/AQ45</f>
        <v>0.2857142857142857</v>
      </c>
      <c r="AR46" s="15">
        <f t="shared" ref="AR46" si="52">1/AR45</f>
        <v>0.23809523809523808</v>
      </c>
      <c r="AS46" s="15">
        <f t="shared" ref="AS46" si="53">1/AS45</f>
        <v>0.47619047619047616</v>
      </c>
      <c r="AT46" s="16" t="s">
        <v>8</v>
      </c>
    </row>
    <row r="47" spans="2:46" x14ac:dyDescent="0.25"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5"/>
      <c r="AD47" s="9"/>
      <c r="AE47" s="45"/>
      <c r="AK47" s="10"/>
      <c r="AM47" s="9"/>
      <c r="AN47" s="45"/>
      <c r="AT47" s="10"/>
    </row>
    <row r="48" spans="2:46" x14ac:dyDescent="0.25">
      <c r="AD48" s="76" t="s">
        <v>96</v>
      </c>
      <c r="AH48" s="1" t="s">
        <v>30</v>
      </c>
      <c r="AI48" s="1" t="s">
        <v>28</v>
      </c>
      <c r="AJ48" s="1" t="s">
        <v>29</v>
      </c>
      <c r="AK48" s="10"/>
      <c r="AM48" s="76" t="s">
        <v>101</v>
      </c>
      <c r="AQ48" s="1" t="s">
        <v>30</v>
      </c>
      <c r="AR48" s="1" t="s">
        <v>28</v>
      </c>
      <c r="AS48" s="1" t="s">
        <v>29</v>
      </c>
      <c r="AT48" s="10"/>
    </row>
    <row r="49" spans="19:46" x14ac:dyDescent="0.25">
      <c r="AD49" s="6" t="s">
        <v>30</v>
      </c>
      <c r="AE49" s="7">
        <v>2</v>
      </c>
      <c r="AF49" s="8" t="s">
        <v>28</v>
      </c>
      <c r="AG49" s="1" t="s">
        <v>30</v>
      </c>
      <c r="AH49" s="6">
        <v>1</v>
      </c>
      <c r="AI49" s="7">
        <f>AE49</f>
        <v>2</v>
      </c>
      <c r="AJ49" s="8">
        <f>AE50</f>
        <v>0.4</v>
      </c>
      <c r="AK49" s="10"/>
      <c r="AM49" s="6" t="s">
        <v>30</v>
      </c>
      <c r="AN49" s="7">
        <v>0.75</v>
      </c>
      <c r="AO49" s="8" t="s">
        <v>28</v>
      </c>
      <c r="AP49" s="1" t="s">
        <v>30</v>
      </c>
      <c r="AQ49" s="6">
        <v>1</v>
      </c>
      <c r="AR49" s="7">
        <f>AN49</f>
        <v>0.75</v>
      </c>
      <c r="AS49" s="8">
        <f>AN50</f>
        <v>1.5</v>
      </c>
      <c r="AT49" s="10"/>
    </row>
    <row r="50" spans="19:46" x14ac:dyDescent="0.25">
      <c r="AD50" s="11" t="s">
        <v>30</v>
      </c>
      <c r="AE50" s="12">
        <v>0.4</v>
      </c>
      <c r="AF50" s="13" t="s">
        <v>29</v>
      </c>
      <c r="AG50" s="1" t="s">
        <v>28</v>
      </c>
      <c r="AH50" s="9">
        <f>1/AI49</f>
        <v>0.5</v>
      </c>
      <c r="AI50" s="1">
        <v>1</v>
      </c>
      <c r="AJ50" s="10">
        <f>AJ49/AI49</f>
        <v>0.2</v>
      </c>
      <c r="AK50" s="10"/>
      <c r="AM50" s="11" t="s">
        <v>30</v>
      </c>
      <c r="AN50" s="12">
        <v>1.5</v>
      </c>
      <c r="AO50" s="13" t="s">
        <v>29</v>
      </c>
      <c r="AP50" s="1" t="s">
        <v>28</v>
      </c>
      <c r="AQ50" s="9">
        <f>1/AR49</f>
        <v>1.3333333333333333</v>
      </c>
      <c r="AR50" s="1">
        <v>1</v>
      </c>
      <c r="AS50" s="10">
        <f>AS49/AR49</f>
        <v>2</v>
      </c>
      <c r="AT50" s="10"/>
    </row>
    <row r="51" spans="19:46" x14ac:dyDescent="0.25">
      <c r="AD51" s="9"/>
      <c r="AG51" s="1" t="s">
        <v>29</v>
      </c>
      <c r="AH51" s="11">
        <f>1/AJ49</f>
        <v>2.5</v>
      </c>
      <c r="AI51" s="12">
        <f>1/AJ50</f>
        <v>5</v>
      </c>
      <c r="AJ51" s="13">
        <v>1</v>
      </c>
      <c r="AK51" s="10"/>
      <c r="AM51" s="9"/>
      <c r="AP51" s="1" t="s">
        <v>29</v>
      </c>
      <c r="AQ51" s="11">
        <f>1/AS49</f>
        <v>0.66666666666666663</v>
      </c>
      <c r="AR51" s="12">
        <f>1/AS50</f>
        <v>0.5</v>
      </c>
      <c r="AS51" s="13">
        <v>1</v>
      </c>
      <c r="AT51" s="10"/>
    </row>
    <row r="52" spans="19:46" x14ac:dyDescent="0.25">
      <c r="AD52" s="9"/>
      <c r="AE52" s="45"/>
      <c r="AG52" s="1" t="s">
        <v>3</v>
      </c>
      <c r="AH52" s="1">
        <f>SUM(AH49:AH51)</f>
        <v>4</v>
      </c>
      <c r="AI52" s="1">
        <f t="shared" ref="AI52" si="54">SUM(AI49:AI51)</f>
        <v>8</v>
      </c>
      <c r="AJ52" s="1">
        <f t="shared" ref="AJ52" si="55">SUM(AJ49:AJ51)</f>
        <v>1.6</v>
      </c>
      <c r="AK52" s="10"/>
      <c r="AM52" s="9"/>
      <c r="AN52" s="45"/>
      <c r="AP52" s="1" t="s">
        <v>3</v>
      </c>
      <c r="AQ52" s="1">
        <f>SUM(AQ49:AQ51)</f>
        <v>2.9999999999999996</v>
      </c>
      <c r="AR52" s="1">
        <f t="shared" ref="AR52" si="56">SUM(AR49:AR51)</f>
        <v>2.25</v>
      </c>
      <c r="AS52" s="1">
        <f t="shared" ref="AS52" si="57">SUM(AS49:AS51)</f>
        <v>4.5</v>
      </c>
      <c r="AT52" s="10"/>
    </row>
    <row r="53" spans="19:46" x14ac:dyDescent="0.25">
      <c r="AD53" s="9"/>
      <c r="AE53" s="45"/>
      <c r="AG53" s="1" t="s">
        <v>5</v>
      </c>
      <c r="AH53" s="14">
        <f>1/AH52</f>
        <v>0.25</v>
      </c>
      <c r="AI53" s="15">
        <f t="shared" ref="AI53" si="58">1/AI52</f>
        <v>0.125</v>
      </c>
      <c r="AJ53" s="15">
        <f t="shared" ref="AJ53" si="59">1/AJ52</f>
        <v>0.625</v>
      </c>
      <c r="AK53" s="16" t="s">
        <v>8</v>
      </c>
      <c r="AM53" s="9"/>
      <c r="AN53" s="45"/>
      <c r="AP53" s="1" t="s">
        <v>5</v>
      </c>
      <c r="AQ53" s="14">
        <f>1/AQ52</f>
        <v>0.33333333333333337</v>
      </c>
      <c r="AR53" s="15">
        <f t="shared" ref="AR53" si="60">1/AR52</f>
        <v>0.44444444444444442</v>
      </c>
      <c r="AS53" s="15">
        <f t="shared" ref="AS53" si="61">1/AS52</f>
        <v>0.22222222222222221</v>
      </c>
      <c r="AT53" s="16" t="s">
        <v>8</v>
      </c>
    </row>
    <row r="54" spans="19:46" x14ac:dyDescent="0.25">
      <c r="AD54" s="9"/>
      <c r="AK54" s="10"/>
      <c r="AM54" s="9"/>
      <c r="AT54" s="10"/>
    </row>
    <row r="55" spans="19:46" x14ac:dyDescent="0.25">
      <c r="AD55" s="76" t="s">
        <v>97</v>
      </c>
      <c r="AH55" s="1" t="s">
        <v>30</v>
      </c>
      <c r="AI55" s="1" t="s">
        <v>28</v>
      </c>
      <c r="AJ55" s="1" t="s">
        <v>29</v>
      </c>
      <c r="AK55" s="10"/>
      <c r="AM55" s="76" t="s">
        <v>91</v>
      </c>
      <c r="AQ55" s="1" t="s">
        <v>30</v>
      </c>
      <c r="AR55" s="1" t="s">
        <v>28</v>
      </c>
      <c r="AS55" s="1" t="s">
        <v>29</v>
      </c>
      <c r="AT55" s="10"/>
    </row>
    <row r="56" spans="19:46" x14ac:dyDescent="0.25">
      <c r="AD56" s="6" t="s">
        <v>30</v>
      </c>
      <c r="AE56" s="7">
        <v>2</v>
      </c>
      <c r="AF56" s="8" t="s">
        <v>28</v>
      </c>
      <c r="AG56" s="1" t="s">
        <v>30</v>
      </c>
      <c r="AH56" s="6">
        <v>1</v>
      </c>
      <c r="AI56" s="7">
        <f>AE56</f>
        <v>2</v>
      </c>
      <c r="AJ56" s="8">
        <f>AE57</f>
        <v>2.5</v>
      </c>
      <c r="AK56" s="10"/>
      <c r="AM56" s="6" t="s">
        <v>30</v>
      </c>
      <c r="AN56" s="7">
        <v>1</v>
      </c>
      <c r="AO56" s="8" t="s">
        <v>28</v>
      </c>
      <c r="AP56" s="1" t="s">
        <v>30</v>
      </c>
      <c r="AQ56" s="6">
        <v>1</v>
      </c>
      <c r="AR56" s="7">
        <f>AN56</f>
        <v>1</v>
      </c>
      <c r="AS56" s="8">
        <f>AN57</f>
        <v>1.2</v>
      </c>
      <c r="AT56" s="10"/>
    </row>
    <row r="57" spans="19:46" x14ac:dyDescent="0.25">
      <c r="AD57" s="11" t="s">
        <v>30</v>
      </c>
      <c r="AE57" s="12">
        <v>2.5</v>
      </c>
      <c r="AF57" s="13" t="s">
        <v>29</v>
      </c>
      <c r="AG57" s="1" t="s">
        <v>28</v>
      </c>
      <c r="AH57" s="9">
        <f>1/AI56</f>
        <v>0.5</v>
      </c>
      <c r="AI57" s="1">
        <v>1</v>
      </c>
      <c r="AJ57" s="10">
        <f>AJ56/AI56</f>
        <v>1.25</v>
      </c>
      <c r="AK57" s="10"/>
      <c r="AM57" s="11" t="s">
        <v>30</v>
      </c>
      <c r="AN57" s="12">
        <v>1.2</v>
      </c>
      <c r="AO57" s="13" t="s">
        <v>29</v>
      </c>
      <c r="AP57" s="1" t="s">
        <v>28</v>
      </c>
      <c r="AQ57" s="11">
        <f>1/AR56</f>
        <v>1</v>
      </c>
      <c r="AR57" s="12">
        <v>1</v>
      </c>
      <c r="AS57" s="13">
        <f>AS56/AR56</f>
        <v>1.2</v>
      </c>
      <c r="AT57" s="10"/>
    </row>
    <row r="58" spans="19:46" x14ac:dyDescent="0.25">
      <c r="AD58" s="9"/>
      <c r="AG58" s="1" t="s">
        <v>29</v>
      </c>
      <c r="AH58" s="11">
        <f>1/AJ56</f>
        <v>0.4</v>
      </c>
      <c r="AI58" s="12">
        <f>1/AJ57</f>
        <v>0.8</v>
      </c>
      <c r="AJ58" s="13">
        <v>1</v>
      </c>
      <c r="AK58" s="10"/>
      <c r="AM58" s="9"/>
      <c r="AP58" s="1" t="s">
        <v>29</v>
      </c>
      <c r="AQ58" s="1">
        <f>1/AS56</f>
        <v>0.83333333333333337</v>
      </c>
      <c r="AR58" s="1">
        <f>1/AS57</f>
        <v>0.83333333333333337</v>
      </c>
      <c r="AS58" s="1">
        <v>1</v>
      </c>
      <c r="AT58" s="10"/>
    </row>
    <row r="59" spans="19:46" x14ac:dyDescent="0.25">
      <c r="AD59" s="9"/>
      <c r="AE59" s="45"/>
      <c r="AG59" s="1" t="s">
        <v>3</v>
      </c>
      <c r="AH59" s="1">
        <f>SUM(AH56:AH58)</f>
        <v>1.9</v>
      </c>
      <c r="AI59" s="1">
        <f t="shared" ref="AI59" si="62">SUM(AI56:AI58)</f>
        <v>3.8</v>
      </c>
      <c r="AJ59" s="1">
        <f t="shared" ref="AJ59" si="63">SUM(AJ56:AJ58)</f>
        <v>4.75</v>
      </c>
      <c r="AK59" s="10"/>
      <c r="AM59" s="9"/>
      <c r="AN59" s="45"/>
      <c r="AP59" s="1" t="s">
        <v>3</v>
      </c>
      <c r="AQ59" s="1">
        <f>SUM(AQ56:AQ58)</f>
        <v>2.8333333333333335</v>
      </c>
      <c r="AR59" s="1">
        <f>SUM(AR56:AR58)</f>
        <v>2.8333333333333335</v>
      </c>
      <c r="AS59" s="1">
        <f>SUM(AS56:AS58)</f>
        <v>3.4</v>
      </c>
      <c r="AT59" s="10"/>
    </row>
    <row r="60" spans="19:46" x14ac:dyDescent="0.25">
      <c r="AD60" s="11"/>
      <c r="AE60" s="77"/>
      <c r="AF60" s="12"/>
      <c r="AG60" s="12" t="s">
        <v>5</v>
      </c>
      <c r="AH60" s="14">
        <f>1/AH59</f>
        <v>0.52631578947368418</v>
      </c>
      <c r="AI60" s="15">
        <f t="shared" ref="AI60" si="64">1/AI59</f>
        <v>0.26315789473684209</v>
      </c>
      <c r="AJ60" s="15">
        <f t="shared" ref="AJ60" si="65">1/AJ59</f>
        <v>0.21052631578947367</v>
      </c>
      <c r="AK60" s="16" t="s">
        <v>8</v>
      </c>
      <c r="AM60" s="11"/>
      <c r="AN60" s="77"/>
      <c r="AO60" s="12"/>
      <c r="AP60" s="12" t="s">
        <v>5</v>
      </c>
      <c r="AQ60" s="14">
        <f>1/AQ59</f>
        <v>0.3529411764705882</v>
      </c>
      <c r="AR60" s="15">
        <f t="shared" ref="AR60" si="66">1/AR59</f>
        <v>0.3529411764705882</v>
      </c>
      <c r="AS60" s="15">
        <f t="shared" ref="AS60" si="67">1/AS59</f>
        <v>0.29411764705882354</v>
      </c>
      <c r="AT60" s="16" t="s">
        <v>8</v>
      </c>
    </row>
    <row r="63" spans="19:46" x14ac:dyDescent="0.25">
      <c r="S63" s="56"/>
      <c r="T63" s="56"/>
      <c r="U63" s="56"/>
    </row>
    <row r="75" spans="19:22" x14ac:dyDescent="0.25">
      <c r="S75" s="56"/>
      <c r="T75" s="56"/>
      <c r="U75" s="56"/>
      <c r="V75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AHP-1</vt:lpstr>
      <vt:lpstr>AHP-2</vt:lpstr>
      <vt:lpstr>AHP-3</vt:lpstr>
      <vt:lpstr>AHP-4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2018-03-03T23:38:26Z</dcterms:created>
  <dcterms:modified xsi:type="dcterms:W3CDTF">2019-03-18T18:42:31Z</dcterms:modified>
</cp:coreProperties>
</file>