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_A2-Courses\Course-2019-Summer\_PM-2019-Homework-PMBOK\PM-2019-GoldenProject\"/>
    </mc:Choice>
  </mc:AlternateContent>
  <xr:revisionPtr revIDLastSave="0" documentId="13_ncr:1_{E9F98629-83CA-43B0-971B-72AB449F977B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1. PERT" sheetId="11" r:id="rId1"/>
    <sheet name="3. PERT-PP" sheetId="14" r:id="rId2"/>
    <sheet name="5. PERT-EMV" sheetId="15" r:id="rId3"/>
    <sheet name="5+. PERT-EMV" sheetId="16" r:id="rId4"/>
    <sheet name="7. PERT-EMV-Crash" sheetId="18" r:id="rId5"/>
    <sheet name="9. Summary" sheetId="17" r:id="rId6"/>
  </sheets>
  <definedNames>
    <definedName name="solver_adj" localSheetId="4" hidden="1">'7. PERT-EMV-Crash'!$C$22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'7. PERT-EMV-Crash'!$J$20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10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8" l="1"/>
  <c r="D35" i="18" s="1"/>
  <c r="D42" i="18" s="1"/>
  <c r="E32" i="18"/>
  <c r="F32" i="18"/>
  <c r="G32" i="18"/>
  <c r="H32" i="18"/>
  <c r="I32" i="18"/>
  <c r="D33" i="18"/>
  <c r="E33" i="18"/>
  <c r="F33" i="18"/>
  <c r="G33" i="18"/>
  <c r="G35" i="18" s="1"/>
  <c r="G54" i="18" s="1"/>
  <c r="H33" i="18"/>
  <c r="I33" i="18"/>
  <c r="D34" i="18"/>
  <c r="D36" i="18" s="1"/>
  <c r="E34" i="18"/>
  <c r="F34" i="18"/>
  <c r="G34" i="18"/>
  <c r="G36" i="18" s="1"/>
  <c r="H34" i="18"/>
  <c r="I34" i="18"/>
  <c r="I36" i="18" s="1"/>
  <c r="I55" i="18" s="1"/>
  <c r="C34" i="18"/>
  <c r="C33" i="18"/>
  <c r="C32" i="18"/>
  <c r="F36" i="18"/>
  <c r="F63" i="18" s="1"/>
  <c r="I35" i="18"/>
  <c r="I62" i="18" s="1"/>
  <c r="F35" i="18"/>
  <c r="F42" i="18" s="1"/>
  <c r="F48" i="18" s="1"/>
  <c r="F6" i="18"/>
  <c r="M5" i="18"/>
  <c r="L5" i="18"/>
  <c r="K5" i="18"/>
  <c r="J5" i="18"/>
  <c r="I5" i="18"/>
  <c r="H5" i="18"/>
  <c r="G5" i="18"/>
  <c r="F5" i="18"/>
  <c r="H36" i="18" l="1"/>
  <c r="H55" i="18" s="1"/>
  <c r="H35" i="18"/>
  <c r="H54" i="18" s="1"/>
  <c r="E35" i="18"/>
  <c r="E42" i="18" s="1"/>
  <c r="E48" i="18" s="1"/>
  <c r="D55" i="18"/>
  <c r="D63" i="18"/>
  <c r="G55" i="18"/>
  <c r="G63" i="18"/>
  <c r="D74" i="18" s="1"/>
  <c r="I42" i="18"/>
  <c r="I48" i="18" s="1"/>
  <c r="F62" i="18"/>
  <c r="E36" i="18"/>
  <c r="E63" i="18" s="1"/>
  <c r="I54" i="18"/>
  <c r="C35" i="18"/>
  <c r="C62" i="18" s="1"/>
  <c r="C36" i="18"/>
  <c r="D43" i="18"/>
  <c r="D48" i="18"/>
  <c r="D73" i="18"/>
  <c r="G62" i="18"/>
  <c r="G42" i="18"/>
  <c r="G48" i="18" s="1"/>
  <c r="D54" i="18"/>
  <c r="I63" i="18"/>
  <c r="D62" i="18"/>
  <c r="Q5" i="16"/>
  <c r="R5" i="16"/>
  <c r="S5" i="16"/>
  <c r="T5" i="16"/>
  <c r="U5" i="16"/>
  <c r="V5" i="16"/>
  <c r="W5" i="16"/>
  <c r="X5" i="16"/>
  <c r="Y5" i="16"/>
  <c r="Z5" i="16"/>
  <c r="S6" i="16"/>
  <c r="P6" i="16"/>
  <c r="P5" i="16"/>
  <c r="H63" i="18" l="1"/>
  <c r="D72" i="18" s="1"/>
  <c r="H62" i="18"/>
  <c r="C72" i="18" s="1"/>
  <c r="H42" i="18"/>
  <c r="H48" i="18" s="1"/>
  <c r="E62" i="18"/>
  <c r="E54" i="18"/>
  <c r="E55" i="18"/>
  <c r="C54" i="18"/>
  <c r="C42" i="18"/>
  <c r="C63" i="18"/>
  <c r="D70" i="18" s="1"/>
  <c r="C55" i="18"/>
  <c r="G41" i="18"/>
  <c r="G43" i="18" s="1"/>
  <c r="F41" i="18"/>
  <c r="F43" i="18" s="1"/>
  <c r="C73" i="18"/>
  <c r="C74" i="18"/>
  <c r="C31" i="16"/>
  <c r="C32" i="16" s="1"/>
  <c r="I25" i="16"/>
  <c r="I52" i="16" s="1"/>
  <c r="H25" i="16"/>
  <c r="H52" i="16" s="1"/>
  <c r="G25" i="16"/>
  <c r="G44" i="16" s="1"/>
  <c r="F25" i="16"/>
  <c r="F52" i="16" s="1"/>
  <c r="E25" i="16"/>
  <c r="E44" i="16" s="1"/>
  <c r="D25" i="16"/>
  <c r="D44" i="16" s="1"/>
  <c r="C25" i="16"/>
  <c r="C44" i="16" s="1"/>
  <c r="I24" i="16"/>
  <c r="I51" i="16" s="1"/>
  <c r="H24" i="16"/>
  <c r="H31" i="16" s="1"/>
  <c r="H37" i="16" s="1"/>
  <c r="G24" i="16"/>
  <c r="G31" i="16" s="1"/>
  <c r="G37" i="16" s="1"/>
  <c r="F24" i="16"/>
  <c r="F31" i="16" s="1"/>
  <c r="F37" i="16" s="1"/>
  <c r="E24" i="16"/>
  <c r="E43" i="16" s="1"/>
  <c r="D24" i="16"/>
  <c r="D43" i="16" s="1"/>
  <c r="C24" i="16"/>
  <c r="C43" i="16" s="1"/>
  <c r="F6" i="16"/>
  <c r="M5" i="16"/>
  <c r="L5" i="16"/>
  <c r="K5" i="16"/>
  <c r="J5" i="16"/>
  <c r="I5" i="16"/>
  <c r="H5" i="16"/>
  <c r="G5" i="16"/>
  <c r="F5" i="16"/>
  <c r="C66" i="18" l="1"/>
  <c r="J54" i="18"/>
  <c r="C70" i="18"/>
  <c r="H70" i="18" s="1"/>
  <c r="C71" i="18"/>
  <c r="J55" i="18"/>
  <c r="D71" i="18"/>
  <c r="D66" i="18"/>
  <c r="C43" i="18"/>
  <c r="E41" i="18" s="1"/>
  <c r="E43" i="18" s="1"/>
  <c r="I41" i="18" s="1"/>
  <c r="I43" i="18" s="1"/>
  <c r="C48" i="18"/>
  <c r="K74" i="18"/>
  <c r="J74" i="18"/>
  <c r="I74" i="18"/>
  <c r="H74" i="18"/>
  <c r="G74" i="18"/>
  <c r="F74" i="18"/>
  <c r="L74" i="18"/>
  <c r="L72" i="18"/>
  <c r="K72" i="18"/>
  <c r="J72" i="18"/>
  <c r="I72" i="18"/>
  <c r="H72" i="18"/>
  <c r="F72" i="18"/>
  <c r="G72" i="18"/>
  <c r="L73" i="18"/>
  <c r="K73" i="18"/>
  <c r="J73" i="18"/>
  <c r="I73" i="18"/>
  <c r="H73" i="18"/>
  <c r="G73" i="18"/>
  <c r="F73" i="18"/>
  <c r="I31" i="16"/>
  <c r="I37" i="16" s="1"/>
  <c r="I43" i="16"/>
  <c r="D51" i="16"/>
  <c r="E52" i="16"/>
  <c r="E30" i="16"/>
  <c r="C37" i="16"/>
  <c r="G43" i="16"/>
  <c r="J43" i="16" s="1"/>
  <c r="H44" i="16"/>
  <c r="J44" i="16" s="1"/>
  <c r="C52" i="16"/>
  <c r="H43" i="16"/>
  <c r="I44" i="16"/>
  <c r="C51" i="16"/>
  <c r="D52" i="16"/>
  <c r="D31" i="16"/>
  <c r="E51" i="16"/>
  <c r="E31" i="16"/>
  <c r="E37" i="16" s="1"/>
  <c r="F51" i="16"/>
  <c r="G52" i="16"/>
  <c r="G51" i="16"/>
  <c r="H51" i="16"/>
  <c r="F59" i="14"/>
  <c r="F58" i="14"/>
  <c r="F45" i="14"/>
  <c r="F44" i="14"/>
  <c r="F43" i="14"/>
  <c r="F42" i="14"/>
  <c r="F41" i="14"/>
  <c r="F40" i="14"/>
  <c r="C32" i="14"/>
  <c r="H66" i="18" l="1"/>
  <c r="I71" i="18"/>
  <c r="G70" i="18"/>
  <c r="G58" i="18"/>
  <c r="G59" i="18" s="1"/>
  <c r="F70" i="18"/>
  <c r="J70" i="18"/>
  <c r="K70" i="18"/>
  <c r="L70" i="18"/>
  <c r="I70" i="18"/>
  <c r="H58" i="18"/>
  <c r="H59" i="18" s="1"/>
  <c r="D58" i="18"/>
  <c r="D59" i="18" s="1"/>
  <c r="F58" i="18"/>
  <c r="F59" i="18" s="1"/>
  <c r="E58" i="18"/>
  <c r="E59" i="18" s="1"/>
  <c r="C58" i="18"/>
  <c r="C59" i="18" s="1"/>
  <c r="I58" i="18"/>
  <c r="I59" i="18" s="1"/>
  <c r="F66" i="18"/>
  <c r="L66" i="18"/>
  <c r="G66" i="18"/>
  <c r="I66" i="18"/>
  <c r="K66" i="18"/>
  <c r="J66" i="18"/>
  <c r="H71" i="18"/>
  <c r="H75" i="18" s="1"/>
  <c r="I6" i="18" s="1"/>
  <c r="H41" i="18"/>
  <c r="H43" i="18" s="1"/>
  <c r="I44" i="18" s="1"/>
  <c r="J20" i="18" s="1"/>
  <c r="F71" i="18"/>
  <c r="L71" i="18"/>
  <c r="K71" i="18"/>
  <c r="J71" i="18"/>
  <c r="G71" i="18"/>
  <c r="D63" i="16"/>
  <c r="D62" i="16"/>
  <c r="D61" i="16"/>
  <c r="C60" i="16"/>
  <c r="C59" i="16"/>
  <c r="C61" i="16"/>
  <c r="C63" i="16"/>
  <c r="C62" i="16"/>
  <c r="D60" i="16"/>
  <c r="D59" i="16"/>
  <c r="D55" i="16"/>
  <c r="R6" i="16" s="1"/>
  <c r="G47" i="16"/>
  <c r="G48" i="16" s="1"/>
  <c r="F47" i="16"/>
  <c r="F48" i="16" s="1"/>
  <c r="E47" i="16"/>
  <c r="E48" i="16" s="1"/>
  <c r="D47" i="16"/>
  <c r="D48" i="16" s="1"/>
  <c r="C47" i="16"/>
  <c r="C48" i="16" s="1"/>
  <c r="I47" i="16"/>
  <c r="I48" i="16" s="1"/>
  <c r="H47" i="16"/>
  <c r="H48" i="16" s="1"/>
  <c r="C55" i="16"/>
  <c r="D32" i="16"/>
  <c r="D37" i="16"/>
  <c r="E32" i="16"/>
  <c r="C12" i="15"/>
  <c r="D12" i="15"/>
  <c r="E12" i="15"/>
  <c r="F12" i="15"/>
  <c r="G12" i="15"/>
  <c r="H12" i="15"/>
  <c r="I12" i="15"/>
  <c r="J12" i="15"/>
  <c r="K12" i="15"/>
  <c r="L12" i="15"/>
  <c r="E13" i="15"/>
  <c r="B13" i="15"/>
  <c r="B12" i="15"/>
  <c r="I22" i="15"/>
  <c r="I41" i="15" s="1"/>
  <c r="H22" i="15"/>
  <c r="H49" i="15" s="1"/>
  <c r="G22" i="15"/>
  <c r="G41" i="15" s="1"/>
  <c r="F22" i="15"/>
  <c r="F49" i="15" s="1"/>
  <c r="E22" i="15"/>
  <c r="E41" i="15" s="1"/>
  <c r="D22" i="15"/>
  <c r="D41" i="15" s="1"/>
  <c r="C22" i="15"/>
  <c r="C41" i="15" s="1"/>
  <c r="I21" i="15"/>
  <c r="I28" i="15" s="1"/>
  <c r="I34" i="15" s="1"/>
  <c r="H21" i="15"/>
  <c r="H40" i="15" s="1"/>
  <c r="G21" i="15"/>
  <c r="G48" i="15" s="1"/>
  <c r="F21" i="15"/>
  <c r="F28" i="15" s="1"/>
  <c r="F34" i="15" s="1"/>
  <c r="E21" i="15"/>
  <c r="E40" i="15" s="1"/>
  <c r="D21" i="15"/>
  <c r="D48" i="15" s="1"/>
  <c r="C21" i="15"/>
  <c r="C40" i="15" s="1"/>
  <c r="E60" i="14"/>
  <c r="E59" i="14"/>
  <c r="B59" i="14"/>
  <c r="E58" i="14"/>
  <c r="B58" i="14"/>
  <c r="L57" i="14"/>
  <c r="K57" i="14"/>
  <c r="J57" i="14"/>
  <c r="I57" i="14"/>
  <c r="H57" i="14"/>
  <c r="G57" i="14"/>
  <c r="F57" i="14"/>
  <c r="E57" i="14"/>
  <c r="D57" i="14"/>
  <c r="C57" i="14"/>
  <c r="B57" i="14"/>
  <c r="D37" i="14"/>
  <c r="C28" i="14"/>
  <c r="F16" i="14"/>
  <c r="F22" i="14" s="1"/>
  <c r="C16" i="14"/>
  <c r="C22" i="14" s="1"/>
  <c r="I10" i="14"/>
  <c r="I37" i="14" s="1"/>
  <c r="H10" i="14"/>
  <c r="H29" i="14" s="1"/>
  <c r="G10" i="14"/>
  <c r="G29" i="14" s="1"/>
  <c r="F10" i="14"/>
  <c r="F37" i="14" s="1"/>
  <c r="E10" i="14"/>
  <c r="E29" i="14" s="1"/>
  <c r="D10" i="14"/>
  <c r="D29" i="14" s="1"/>
  <c r="C10" i="14"/>
  <c r="C37" i="14" s="1"/>
  <c r="I9" i="14"/>
  <c r="I28" i="14" s="1"/>
  <c r="H9" i="14"/>
  <c r="H36" i="14" s="1"/>
  <c r="G9" i="14"/>
  <c r="G28" i="14" s="1"/>
  <c r="F9" i="14"/>
  <c r="F36" i="14" s="1"/>
  <c r="E9" i="14"/>
  <c r="E36" i="14" s="1"/>
  <c r="D9" i="14"/>
  <c r="D28" i="14" s="1"/>
  <c r="C9" i="14"/>
  <c r="C36" i="14" s="1"/>
  <c r="I9" i="11"/>
  <c r="I36" i="11" s="1"/>
  <c r="H9" i="11"/>
  <c r="H28" i="11" s="1"/>
  <c r="G9" i="11"/>
  <c r="G36" i="11" s="1"/>
  <c r="F9" i="11"/>
  <c r="F36" i="11" s="1"/>
  <c r="E9" i="11"/>
  <c r="E36" i="11" s="1"/>
  <c r="D9" i="11"/>
  <c r="D36" i="11" s="1"/>
  <c r="C9" i="11"/>
  <c r="C36" i="11" s="1"/>
  <c r="I8" i="11"/>
  <c r="I15" i="11" s="1"/>
  <c r="I21" i="11" s="1"/>
  <c r="H8" i="11"/>
  <c r="H35" i="11" s="1"/>
  <c r="G8" i="11"/>
  <c r="G35" i="11" s="1"/>
  <c r="F8" i="11"/>
  <c r="F35" i="11" s="1"/>
  <c r="E8" i="11"/>
  <c r="E27" i="11" s="1"/>
  <c r="D8" i="11"/>
  <c r="D35" i="11" s="1"/>
  <c r="C8" i="11"/>
  <c r="C35" i="11" s="1"/>
  <c r="K75" i="18" l="1"/>
  <c r="L6" i="18" s="1"/>
  <c r="J75" i="18"/>
  <c r="K6" i="18" s="1"/>
  <c r="G14" i="18" s="1"/>
  <c r="J14" i="18" s="1"/>
  <c r="I75" i="18"/>
  <c r="J6" i="18" s="1"/>
  <c r="G12" i="18" s="1"/>
  <c r="L75" i="18"/>
  <c r="M6" i="18" s="1"/>
  <c r="G75" i="18"/>
  <c r="H6" i="18" s="1"/>
  <c r="G10" i="18" s="1"/>
  <c r="F75" i="18"/>
  <c r="G6" i="18" s="1"/>
  <c r="I49" i="18"/>
  <c r="I52" i="18" s="1"/>
  <c r="I20" i="18" s="1"/>
  <c r="I21" i="18" s="1"/>
  <c r="H49" i="18"/>
  <c r="H47" i="18" s="1"/>
  <c r="J63" i="16"/>
  <c r="H63" i="16"/>
  <c r="K63" i="16"/>
  <c r="F63" i="16"/>
  <c r="I63" i="16"/>
  <c r="L63" i="16"/>
  <c r="G63" i="16"/>
  <c r="F59" i="16"/>
  <c r="K59" i="16"/>
  <c r="L59" i="16"/>
  <c r="G59" i="16"/>
  <c r="J59" i="16"/>
  <c r="I59" i="16"/>
  <c r="H59" i="16"/>
  <c r="I60" i="16"/>
  <c r="L60" i="16"/>
  <c r="G60" i="16"/>
  <c r="J60" i="16"/>
  <c r="H60" i="16"/>
  <c r="K60" i="16"/>
  <c r="F60" i="16"/>
  <c r="J62" i="16"/>
  <c r="H62" i="16"/>
  <c r="L62" i="16"/>
  <c r="K62" i="16"/>
  <c r="F62" i="16"/>
  <c r="G62" i="16"/>
  <c r="I62" i="16"/>
  <c r="L61" i="16"/>
  <c r="G61" i="16"/>
  <c r="J61" i="16"/>
  <c r="H61" i="16"/>
  <c r="I61" i="16"/>
  <c r="K61" i="16"/>
  <c r="F61" i="16"/>
  <c r="Q6" i="16"/>
  <c r="F55" i="16"/>
  <c r="T6" i="16" s="1"/>
  <c r="L55" i="16"/>
  <c r="Z6" i="16" s="1"/>
  <c r="K55" i="16"/>
  <c r="Y6" i="16" s="1"/>
  <c r="J55" i="16"/>
  <c r="X6" i="16" s="1"/>
  <c r="I55" i="16"/>
  <c r="W6" i="16" s="1"/>
  <c r="H55" i="16"/>
  <c r="G55" i="16"/>
  <c r="U6" i="16" s="1"/>
  <c r="T10" i="16" s="1"/>
  <c r="G30" i="16"/>
  <c r="G32" i="16" s="1"/>
  <c r="F30" i="16"/>
  <c r="F32" i="16" s="1"/>
  <c r="I30" i="16" s="1"/>
  <c r="I32" i="16" s="1"/>
  <c r="C17" i="14"/>
  <c r="D36" i="14"/>
  <c r="C42" i="14" s="1"/>
  <c r="E37" i="14"/>
  <c r="D40" i="14" s="1"/>
  <c r="H37" i="14"/>
  <c r="F15" i="11"/>
  <c r="F21" i="11" s="1"/>
  <c r="D16" i="14"/>
  <c r="H28" i="14"/>
  <c r="H16" i="14"/>
  <c r="H22" i="14" s="1"/>
  <c r="I29" i="14"/>
  <c r="I48" i="15"/>
  <c r="I49" i="15"/>
  <c r="H28" i="15"/>
  <c r="H34" i="15" s="1"/>
  <c r="D40" i="15"/>
  <c r="G40" i="15"/>
  <c r="I40" i="15"/>
  <c r="C28" i="15"/>
  <c r="C29" i="15" s="1"/>
  <c r="E27" i="15" s="1"/>
  <c r="H41" i="15"/>
  <c r="G28" i="15"/>
  <c r="G34" i="15" s="1"/>
  <c r="H48" i="15"/>
  <c r="G36" i="14"/>
  <c r="J41" i="15"/>
  <c r="C34" i="15"/>
  <c r="C49" i="15"/>
  <c r="C48" i="15"/>
  <c r="D49" i="15"/>
  <c r="E48" i="15"/>
  <c r="E49" i="15"/>
  <c r="D28" i="15"/>
  <c r="E28" i="15"/>
  <c r="E34" i="15" s="1"/>
  <c r="F48" i="15"/>
  <c r="G49" i="15"/>
  <c r="G28" i="11"/>
  <c r="D41" i="14"/>
  <c r="D58" i="14" s="1"/>
  <c r="C41" i="14"/>
  <c r="D43" i="14"/>
  <c r="D42" i="14"/>
  <c r="E16" i="14"/>
  <c r="E22" i="14" s="1"/>
  <c r="C29" i="14"/>
  <c r="J29" i="14" s="1"/>
  <c r="G37" i="14"/>
  <c r="D44" i="14"/>
  <c r="D59" i="14" s="1"/>
  <c r="E15" i="14"/>
  <c r="E17" i="14" s="1"/>
  <c r="G16" i="14"/>
  <c r="G22" i="14" s="1"/>
  <c r="E28" i="14"/>
  <c r="J28" i="14" s="1"/>
  <c r="I36" i="14"/>
  <c r="C40" i="14"/>
  <c r="I16" i="14"/>
  <c r="I22" i="14" s="1"/>
  <c r="C43" i="14"/>
  <c r="E35" i="11"/>
  <c r="D28" i="11"/>
  <c r="C27" i="11"/>
  <c r="G27" i="11"/>
  <c r="I27" i="11"/>
  <c r="I28" i="11"/>
  <c r="E15" i="11"/>
  <c r="E21" i="11" s="1"/>
  <c r="D27" i="11"/>
  <c r="C39" i="11"/>
  <c r="G15" i="11"/>
  <c r="G21" i="11" s="1"/>
  <c r="H15" i="11"/>
  <c r="H21" i="11" s="1"/>
  <c r="H27" i="11"/>
  <c r="H36" i="11"/>
  <c r="D39" i="11" s="1"/>
  <c r="C28" i="11"/>
  <c r="I35" i="11"/>
  <c r="C15" i="11"/>
  <c r="E28" i="11"/>
  <c r="D15" i="11"/>
  <c r="M14" i="18" l="1"/>
  <c r="G13" i="18"/>
  <c r="M13" i="18" s="1"/>
  <c r="G11" i="18"/>
  <c r="M11" i="18" s="1"/>
  <c r="I47" i="18"/>
  <c r="G49" i="18" s="1"/>
  <c r="G52" i="18" s="1"/>
  <c r="G20" i="18" s="1"/>
  <c r="G21" i="18" s="1"/>
  <c r="M12" i="18"/>
  <c r="J12" i="18"/>
  <c r="M10" i="18"/>
  <c r="J10" i="18"/>
  <c r="H52" i="18"/>
  <c r="H20" i="18" s="1"/>
  <c r="H21" i="18" s="1"/>
  <c r="T13" i="16"/>
  <c r="T14" i="16"/>
  <c r="J64" i="16"/>
  <c r="K6" i="16" s="1"/>
  <c r="Z10" i="16"/>
  <c r="W10" i="16"/>
  <c r="T12" i="16"/>
  <c r="F64" i="16"/>
  <c r="G6" i="16" s="1"/>
  <c r="H64" i="16"/>
  <c r="I6" i="16" s="1"/>
  <c r="G11" i="16" s="1"/>
  <c r="I64" i="16"/>
  <c r="J6" i="16" s="1"/>
  <c r="G64" i="16"/>
  <c r="H6" i="16" s="1"/>
  <c r="V6" i="16"/>
  <c r="T11" i="16" s="1"/>
  <c r="L64" i="16"/>
  <c r="M6" i="16" s="1"/>
  <c r="K64" i="16"/>
  <c r="L6" i="16" s="1"/>
  <c r="H30" i="16"/>
  <c r="H32" i="16" s="1"/>
  <c r="I33" i="16" s="1"/>
  <c r="J42" i="14"/>
  <c r="G42" i="14"/>
  <c r="I42" i="14"/>
  <c r="D22" i="14"/>
  <c r="D17" i="14"/>
  <c r="J28" i="11"/>
  <c r="C44" i="14"/>
  <c r="I44" i="14" s="1"/>
  <c r="I59" i="14" s="1"/>
  <c r="H42" i="14"/>
  <c r="J40" i="15"/>
  <c r="I44" i="15" s="1"/>
  <c r="I45" i="15" s="1"/>
  <c r="E29" i="15"/>
  <c r="C52" i="15"/>
  <c r="C13" i="15" s="1"/>
  <c r="D52" i="15"/>
  <c r="D13" i="15" s="1"/>
  <c r="D29" i="15"/>
  <c r="D34" i="15"/>
  <c r="L44" i="14"/>
  <c r="L59" i="14" s="1"/>
  <c r="C59" i="14"/>
  <c r="K44" i="14"/>
  <c r="K59" i="14" s="1"/>
  <c r="J44" i="14"/>
  <c r="J59" i="14" s="1"/>
  <c r="G44" i="14"/>
  <c r="G59" i="14" s="1"/>
  <c r="H40" i="14"/>
  <c r="G40" i="14"/>
  <c r="L40" i="14"/>
  <c r="K40" i="14"/>
  <c r="J40" i="14"/>
  <c r="I40" i="14"/>
  <c r="C33" i="14"/>
  <c r="I32" i="14"/>
  <c r="I33" i="14" s="1"/>
  <c r="H32" i="14"/>
  <c r="H33" i="14" s="1"/>
  <c r="G32" i="14"/>
  <c r="G33" i="14" s="1"/>
  <c r="F32" i="14"/>
  <c r="F33" i="14" s="1"/>
  <c r="E32" i="14"/>
  <c r="E33" i="14" s="1"/>
  <c r="D32" i="14"/>
  <c r="D33" i="14" s="1"/>
  <c r="K42" i="14"/>
  <c r="L42" i="14"/>
  <c r="G41" i="14"/>
  <c r="G58" i="14" s="1"/>
  <c r="G60" i="14" s="1"/>
  <c r="F60" i="14"/>
  <c r="L41" i="14"/>
  <c r="L58" i="14" s="1"/>
  <c r="C58" i="14"/>
  <c r="K41" i="14"/>
  <c r="K58" i="14" s="1"/>
  <c r="I41" i="14"/>
  <c r="I58" i="14" s="1"/>
  <c r="J41" i="14"/>
  <c r="J58" i="14" s="1"/>
  <c r="H41" i="14"/>
  <c r="H58" i="14" s="1"/>
  <c r="L43" i="14"/>
  <c r="K43" i="14"/>
  <c r="J43" i="14"/>
  <c r="I43" i="14"/>
  <c r="G43" i="14"/>
  <c r="H43" i="14"/>
  <c r="J27" i="11"/>
  <c r="G39" i="11"/>
  <c r="H39" i="11"/>
  <c r="I39" i="11"/>
  <c r="L39" i="11"/>
  <c r="J39" i="11"/>
  <c r="K39" i="11"/>
  <c r="F39" i="11"/>
  <c r="C21" i="11"/>
  <c r="C16" i="11"/>
  <c r="D16" i="11"/>
  <c r="D21" i="11"/>
  <c r="J11" i="18" l="1"/>
  <c r="M15" i="18"/>
  <c r="L20" i="18" s="1"/>
  <c r="J13" i="18"/>
  <c r="G47" i="18"/>
  <c r="E49" i="18"/>
  <c r="E47" i="18" s="1"/>
  <c r="C49" i="18" s="1"/>
  <c r="F49" i="18"/>
  <c r="F52" i="18" s="1"/>
  <c r="F20" i="18" s="1"/>
  <c r="F21" i="18" s="1"/>
  <c r="Z12" i="16"/>
  <c r="W12" i="16"/>
  <c r="W11" i="16"/>
  <c r="Z11" i="16"/>
  <c r="G14" i="16"/>
  <c r="M14" i="16" s="1"/>
  <c r="G13" i="16"/>
  <c r="M13" i="16" s="1"/>
  <c r="W14" i="16"/>
  <c r="Z14" i="16"/>
  <c r="G10" i="16"/>
  <c r="J10" i="16" s="1"/>
  <c r="G12" i="16"/>
  <c r="W13" i="16"/>
  <c r="Z13" i="16"/>
  <c r="M10" i="16"/>
  <c r="I38" i="16"/>
  <c r="H38" i="16"/>
  <c r="J12" i="16"/>
  <c r="M12" i="16"/>
  <c r="I60" i="14"/>
  <c r="H44" i="14"/>
  <c r="H59" i="14" s="1"/>
  <c r="G15" i="14"/>
  <c r="G17" i="14" s="1"/>
  <c r="F15" i="14"/>
  <c r="F17" i="14" s="1"/>
  <c r="G45" i="14"/>
  <c r="H60" i="14"/>
  <c r="E44" i="15"/>
  <c r="E45" i="15" s="1"/>
  <c r="F44" i="15"/>
  <c r="F45" i="15" s="1"/>
  <c r="D44" i="15"/>
  <c r="D45" i="15" s="1"/>
  <c r="G44" i="15"/>
  <c r="G45" i="15" s="1"/>
  <c r="H44" i="15"/>
  <c r="H45" i="15" s="1"/>
  <c r="C44" i="15"/>
  <c r="C45" i="15" s="1"/>
  <c r="J60" i="14"/>
  <c r="K60" i="14"/>
  <c r="L52" i="15"/>
  <c r="L13" i="15" s="1"/>
  <c r="K52" i="15"/>
  <c r="K13" i="15" s="1"/>
  <c r="J52" i="15"/>
  <c r="J13" i="15" s="1"/>
  <c r="G52" i="15"/>
  <c r="G13" i="15" s="1"/>
  <c r="G5" i="15" s="1"/>
  <c r="I52" i="15"/>
  <c r="I13" i="15" s="1"/>
  <c r="H52" i="15"/>
  <c r="H13" i="15" s="1"/>
  <c r="F52" i="15"/>
  <c r="F13" i="15" s="1"/>
  <c r="G27" i="15"/>
  <c r="G29" i="15" s="1"/>
  <c r="F27" i="15"/>
  <c r="F29" i="15" s="1"/>
  <c r="D31" i="11"/>
  <c r="D32" i="11" s="1"/>
  <c r="H31" i="11"/>
  <c r="H32" i="11" s="1"/>
  <c r="E31" i="11"/>
  <c r="E32" i="11" s="1"/>
  <c r="G31" i="11"/>
  <c r="G32" i="11" s="1"/>
  <c r="F31" i="11"/>
  <c r="F32" i="11" s="1"/>
  <c r="C31" i="11"/>
  <c r="C32" i="11" s="1"/>
  <c r="I31" i="11"/>
  <c r="I32" i="11" s="1"/>
  <c r="I45" i="14"/>
  <c r="J45" i="14"/>
  <c r="K45" i="14"/>
  <c r="L60" i="14"/>
  <c r="L45" i="14"/>
  <c r="H45" i="14"/>
  <c r="G14" i="11"/>
  <c r="G16" i="11" s="1"/>
  <c r="F14" i="11"/>
  <c r="F16" i="11" s="1"/>
  <c r="E14" i="11"/>
  <c r="E16" i="11" s="1"/>
  <c r="J15" i="18" l="1"/>
  <c r="K20" i="18" s="1"/>
  <c r="E52" i="18"/>
  <c r="E20" i="18" s="1"/>
  <c r="E21" i="18" s="1"/>
  <c r="F47" i="18"/>
  <c r="D49" i="18" s="1"/>
  <c r="D47" i="18" s="1"/>
  <c r="C47" i="18"/>
  <c r="C52" i="18"/>
  <c r="C20" i="18" s="1"/>
  <c r="C21" i="18" s="1"/>
  <c r="Z15" i="16"/>
  <c r="W15" i="16"/>
  <c r="J14" i="16"/>
  <c r="J13" i="16"/>
  <c r="M11" i="16"/>
  <c r="M15" i="16" s="1"/>
  <c r="J11" i="16"/>
  <c r="J15" i="16" s="1"/>
  <c r="H36" i="16"/>
  <c r="H41" i="16"/>
  <c r="I36" i="16"/>
  <c r="G38" i="16" s="1"/>
  <c r="I41" i="16"/>
  <c r="G6" i="15"/>
  <c r="J6" i="15" s="1"/>
  <c r="I15" i="14"/>
  <c r="I17" i="14" s="1"/>
  <c r="H15" i="14"/>
  <c r="H17" i="14" s="1"/>
  <c r="G7" i="15"/>
  <c r="M6" i="15"/>
  <c r="J7" i="15"/>
  <c r="M7" i="15"/>
  <c r="M5" i="15"/>
  <c r="J5" i="15"/>
  <c r="G8" i="15"/>
  <c r="G9" i="15"/>
  <c r="H27" i="15"/>
  <c r="H29" i="15" s="1"/>
  <c r="I27" i="15"/>
  <c r="I29" i="15" s="1"/>
  <c r="H14" i="11"/>
  <c r="H16" i="11" s="1"/>
  <c r="I14" i="11"/>
  <c r="I16" i="11" s="1"/>
  <c r="D52" i="18" l="1"/>
  <c r="D20" i="18" s="1"/>
  <c r="D21" i="18" s="1"/>
  <c r="G36" i="16"/>
  <c r="G41" i="16"/>
  <c r="E38" i="16"/>
  <c r="F38" i="16"/>
  <c r="I18" i="14"/>
  <c r="M8" i="15"/>
  <c r="J8" i="15"/>
  <c r="J10" i="15" s="1"/>
  <c r="M9" i="15"/>
  <c r="J9" i="15"/>
  <c r="I30" i="15"/>
  <c r="H35" i="15" s="1"/>
  <c r="I17" i="11"/>
  <c r="H22" i="11" s="1"/>
  <c r="M10" i="15" l="1"/>
  <c r="F36" i="16"/>
  <c r="D38" i="16" s="1"/>
  <c r="F41" i="16"/>
  <c r="E36" i="16"/>
  <c r="C38" i="16" s="1"/>
  <c r="E41" i="16"/>
  <c r="H23" i="14"/>
  <c r="I23" i="14"/>
  <c r="I35" i="15"/>
  <c r="I38" i="15" s="1"/>
  <c r="I33" i="15"/>
  <c r="G35" i="15" s="1"/>
  <c r="H33" i="15"/>
  <c r="H38" i="15"/>
  <c r="I22" i="11"/>
  <c r="I25" i="11" s="1"/>
  <c r="H25" i="11"/>
  <c r="H20" i="11"/>
  <c r="C41" i="16" l="1"/>
  <c r="C36" i="16"/>
  <c r="D41" i="16"/>
  <c r="D36" i="16"/>
  <c r="I21" i="14"/>
  <c r="G23" i="14" s="1"/>
  <c r="I26" i="14"/>
  <c r="H26" i="14"/>
  <c r="H21" i="14"/>
  <c r="G33" i="15"/>
  <c r="G38" i="15"/>
  <c r="F35" i="15"/>
  <c r="E35" i="15"/>
  <c r="I20" i="11"/>
  <c r="G22" i="11" s="1"/>
  <c r="G20" i="11" s="1"/>
  <c r="F22" i="11"/>
  <c r="E22" i="11"/>
  <c r="F23" i="14" l="1"/>
  <c r="E23" i="14"/>
  <c r="G21" i="14"/>
  <c r="G26" i="14"/>
  <c r="F33" i="15"/>
  <c r="D35" i="15" s="1"/>
  <c r="F38" i="15"/>
  <c r="E33" i="15"/>
  <c r="C35" i="15" s="1"/>
  <c r="E38" i="15"/>
  <c r="G25" i="11"/>
  <c r="E20" i="11"/>
  <c r="C22" i="11" s="1"/>
  <c r="E25" i="11"/>
  <c r="F20" i="11"/>
  <c r="D22" i="11" s="1"/>
  <c r="F25" i="11"/>
  <c r="E26" i="14" l="1"/>
  <c r="E21" i="14"/>
  <c r="C23" i="14" s="1"/>
  <c r="F26" i="14"/>
  <c r="F21" i="14"/>
  <c r="D23" i="14" s="1"/>
  <c r="D38" i="15"/>
  <c r="D33" i="15"/>
  <c r="C38" i="15"/>
  <c r="C33" i="15"/>
  <c r="C20" i="11"/>
  <c r="C25" i="11"/>
  <c r="D20" i="11"/>
  <c r="D25" i="11"/>
  <c r="D21" i="14" l="1"/>
  <c r="D26" i="14"/>
  <c r="C21" i="14"/>
  <c r="C26" i="14"/>
</calcChain>
</file>

<file path=xl/sharedStrings.xml><?xml version="1.0" encoding="utf-8"?>
<sst xmlns="http://schemas.openxmlformats.org/spreadsheetml/2006/main" count="422" uniqueCount="96">
  <si>
    <t>Activity</t>
  </si>
  <si>
    <t>Duration</t>
  </si>
  <si>
    <t>Predecessors</t>
  </si>
  <si>
    <t>---</t>
  </si>
  <si>
    <t>Early Start</t>
  </si>
  <si>
    <t>Early Finish</t>
  </si>
  <si>
    <t>Successors</t>
  </si>
  <si>
    <t>Late Start</t>
  </si>
  <si>
    <t>Late Finish</t>
  </si>
  <si>
    <t>Slack</t>
  </si>
  <si>
    <t>3,4</t>
  </si>
  <si>
    <t>3,4,5</t>
  </si>
  <si>
    <t>4,5</t>
  </si>
  <si>
    <t>6,7</t>
  </si>
  <si>
    <t>&lt;-- ES=Max(EF of PA)</t>
  </si>
  <si>
    <t>&lt;-- LF=Min(LS of SA)</t>
  </si>
  <si>
    <t>&lt;-- EF=ES+T</t>
  </si>
  <si>
    <t>&lt;-- LS=LF-T</t>
  </si>
  <si>
    <t>&lt;-- Slack=LF-EF=LS-ES</t>
  </si>
  <si>
    <t>TOC=</t>
  </si>
  <si>
    <t>&lt;-- TOC=Max(EF)</t>
  </si>
  <si>
    <t>Optimistic</t>
  </si>
  <si>
    <t>Most Likely</t>
  </si>
  <si>
    <t>Pessimistic</t>
  </si>
  <si>
    <t>E[T]</t>
  </si>
  <si>
    <t>V[T]</t>
  </si>
  <si>
    <t>CP E[T]</t>
  </si>
  <si>
    <t>CP V[T]</t>
  </si>
  <si>
    <t>Sum</t>
  </si>
  <si>
    <t>T</t>
  </si>
  <si>
    <t>P[TOC&lt;T]</t>
  </si>
  <si>
    <t>&lt;-- t1</t>
  </si>
  <si>
    <t>&lt;-- t2</t>
  </si>
  <si>
    <t>&lt;-- t3</t>
  </si>
  <si>
    <t>&lt;-- E[T]=(t1+4t2+t3)/6</t>
  </si>
  <si>
    <t>&lt;-- V[T]=[ (t3-t1)/6 ]^2</t>
  </si>
  <si>
    <t>Z=</t>
  </si>
  <si>
    <t>Change duration estimates of activity 5.</t>
  </si>
  <si>
    <t>T=</t>
  </si>
  <si>
    <t>P[TOC&lt;T]=</t>
  </si>
  <si>
    <t>Option 1.</t>
  </si>
  <si>
    <t>If Completed</t>
  </si>
  <si>
    <t>At least 2 days early</t>
  </si>
  <si>
    <t>1 day early</t>
  </si>
  <si>
    <t>On time, day 12</t>
  </si>
  <si>
    <t>1 day late</t>
  </si>
  <si>
    <t>At least 2 days late</t>
  </si>
  <si>
    <t>Payout</t>
  </si>
  <si>
    <t>Min</t>
  </si>
  <si>
    <t>Max</t>
  </si>
  <si>
    <t>Prob</t>
  </si>
  <si>
    <t>EMV</t>
  </si>
  <si>
    <t>Option 2.</t>
  </si>
  <si>
    <t>Path</t>
  </si>
  <si>
    <t>1,3,6</t>
  </si>
  <si>
    <t>2,5,7</t>
  </si>
  <si>
    <t>1,3,7</t>
  </si>
  <si>
    <t>2,4,6</t>
  </si>
  <si>
    <t>2,4,7</t>
  </si>
  <si>
    <t>Paths</t>
  </si>
  <si>
    <t>Mean</t>
  </si>
  <si>
    <t>Var</t>
  </si>
  <si>
    <t>E[T]=</t>
  </si>
  <si>
    <t>V[T]=</t>
  </si>
  <si>
    <t>A=</t>
  </si>
  <si>
    <t>PERT-Program Evaluation and Review Technique.  Parallel Paths and Non-Critical Paths</t>
  </si>
  <si>
    <t>PERT-Program Evaluation and Review Technique.  Algorithm and Probabilities.</t>
  </si>
  <si>
    <t>Sum=</t>
  </si>
  <si>
    <t>PERT-Program Evaluation and Review Technique.  Expected Monetary Value.</t>
  </si>
  <si>
    <t>Project</t>
  </si>
  <si>
    <t>Project Probabilities</t>
  </si>
  <si>
    <t>Critical Path Probabilities</t>
  </si>
  <si>
    <t>CPM</t>
  </si>
  <si>
    <t>Critical Path</t>
  </si>
  <si>
    <t>Parallel Paths</t>
  </si>
  <si>
    <t>Crashing</t>
  </si>
  <si>
    <t>Leveling</t>
  </si>
  <si>
    <t>PERT</t>
  </si>
  <si>
    <t>Non-Critical Paths</t>
  </si>
  <si>
    <t>EMV(Expected Monetary Value)</t>
  </si>
  <si>
    <t>Extensions</t>
  </si>
  <si>
    <t>EMV w/ Parallel Paths</t>
  </si>
  <si>
    <t>EMV w/ Crashing</t>
  </si>
  <si>
    <t>CPM/PERT Summary of Applications</t>
  </si>
  <si>
    <t>EMV w/ Non-Critical Paths</t>
  </si>
  <si>
    <t>EMV w/ Non-Critical Paths &amp; Parallel Paths &amp; Crashing</t>
  </si>
  <si>
    <t>Critical?</t>
  </si>
  <si>
    <t>Crash</t>
  </si>
  <si>
    <t>TOC</t>
  </si>
  <si>
    <t>Original Estimates</t>
  </si>
  <si>
    <t>Option 1</t>
  </si>
  <si>
    <t>Option 2</t>
  </si>
  <si>
    <t>EMV-1</t>
  </si>
  <si>
    <t>EMV-2</t>
  </si>
  <si>
    <t>None</t>
  </si>
  <si>
    <t>Crash Activity 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</si>
</sst>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quotePrefix="1" applyFont="1"/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quotePrefix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/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3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3" xfId="0" applyFont="1" applyBorder="1" applyAlignment="1">
      <alignment horizontal="center"/>
    </xf>
    <xf numFmtId="0" fontId="4" fillId="0" borderId="26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54" xfId="0" applyBorder="1"/>
    <xf numFmtId="0" fontId="4" fillId="0" borderId="55" xfId="0" applyFont="1" applyBorder="1"/>
    <xf numFmtId="0" fontId="0" fillId="0" borderId="56" xfId="0" applyBorder="1"/>
    <xf numFmtId="0" fontId="0" fillId="0" borderId="55" xfId="0" applyBorder="1"/>
    <xf numFmtId="0" fontId="8" fillId="0" borderId="55" xfId="0" applyFont="1" applyBorder="1"/>
    <xf numFmtId="0" fontId="8" fillId="0" borderId="0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>
                <a:latin typeface="Arial" panose="020B0604020202020204" pitchFamily="34" charset="0"/>
              </a:rPr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'1. PERT'!$C$14:$I$14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5.2</c:v>
                </c:pt>
                <c:pt idx="3">
                  <c:v>2.1</c:v>
                </c:pt>
                <c:pt idx="4">
                  <c:v>2.1</c:v>
                </c:pt>
                <c:pt idx="5">
                  <c:v>7.8000000000000007</c:v>
                </c:pt>
                <c:pt idx="6">
                  <c:v>7.8000000000000007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9-4A13-849F-A9F0137D4DDA}"/>
            </c:ext>
          </c:extLst>
        </c:ser>
        <c:ser>
          <c:idx val="1"/>
          <c:order val="1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dk1"/>
              </a:solidFill>
            </a:ln>
            <a:effectLst/>
          </c:spPr>
          <c:invertIfNegative val="0"/>
          <c:val>
            <c:numRef>
              <c:f>'1. PERT'!$C$15:$I$15</c:f>
              <c:numCache>
                <c:formatCode>General</c:formatCode>
                <c:ptCount val="7"/>
                <c:pt idx="0">
                  <c:v>5.2</c:v>
                </c:pt>
                <c:pt idx="1">
                  <c:v>2.1</c:v>
                </c:pt>
                <c:pt idx="2">
                  <c:v>2.6</c:v>
                </c:pt>
                <c:pt idx="3">
                  <c:v>3.1</c:v>
                </c:pt>
                <c:pt idx="4">
                  <c:v>2.8000000000000003</c:v>
                </c:pt>
                <c:pt idx="5">
                  <c:v>3.4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9-4A13-849F-A9F0137D4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099792"/>
        <c:axId val="548107336"/>
      </c:barChart>
      <c:catAx>
        <c:axId val="548099792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107336"/>
        <c:crosses val="autoZero"/>
        <c:auto val="1"/>
        <c:lblAlgn val="ctr"/>
        <c:lblOffset val="100"/>
        <c:noMultiLvlLbl val="0"/>
      </c:catAx>
      <c:valAx>
        <c:axId val="548107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099792"/>
        <c:crosses val="autoZero"/>
        <c:crossBetween val="between"/>
        <c:majorUnit val="1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>
                <a:latin typeface="Arial" panose="020B0604020202020204" pitchFamily="34" charset="0"/>
              </a:rPr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'7. PERT-EMV-Crash'!$C$41:$I$41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5.2</c:v>
                </c:pt>
                <c:pt idx="3">
                  <c:v>2.1</c:v>
                </c:pt>
                <c:pt idx="4">
                  <c:v>2.1</c:v>
                </c:pt>
                <c:pt idx="5">
                  <c:v>7.8000000000000007</c:v>
                </c:pt>
                <c:pt idx="6">
                  <c:v>7.8000000000000007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D-4713-8D28-8639C9904BBF}"/>
            </c:ext>
          </c:extLst>
        </c:ser>
        <c:ser>
          <c:idx val="1"/>
          <c:order val="1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dk1"/>
              </a:solidFill>
            </a:ln>
            <a:effectLst/>
          </c:spPr>
          <c:invertIfNegative val="0"/>
          <c:val>
            <c:numRef>
              <c:f>'7. PERT-EMV-Crash'!$C$42:$I$42</c:f>
              <c:numCache>
                <c:formatCode>General</c:formatCode>
                <c:ptCount val="7"/>
                <c:pt idx="0">
                  <c:v>5.2</c:v>
                </c:pt>
                <c:pt idx="1">
                  <c:v>2.1</c:v>
                </c:pt>
                <c:pt idx="2">
                  <c:v>2.6</c:v>
                </c:pt>
                <c:pt idx="3">
                  <c:v>3.1</c:v>
                </c:pt>
                <c:pt idx="4">
                  <c:v>2.8000000000000003</c:v>
                </c:pt>
                <c:pt idx="5">
                  <c:v>3.4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D-4713-8D28-8639C9904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099792"/>
        <c:axId val="548107336"/>
      </c:barChart>
      <c:catAx>
        <c:axId val="548099792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107336"/>
        <c:crosses val="autoZero"/>
        <c:auto val="1"/>
        <c:lblAlgn val="ctr"/>
        <c:lblOffset val="100"/>
        <c:noMultiLvlLbl val="0"/>
      </c:catAx>
      <c:valAx>
        <c:axId val="548107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099792"/>
        <c:crosses val="autoZero"/>
        <c:crossBetween val="between"/>
        <c:majorUnit val="1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u="sng" baseline="0">
                <a:latin typeface="Arial" panose="020B0604020202020204" pitchFamily="34" charset="0"/>
              </a:rPr>
              <a:t>Probability of P[TOC&lt;T]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61605403166277"/>
          <c:y val="0.14050470253718286"/>
          <c:w val="0.80151796424368571"/>
          <c:h val="0.48894384295713045"/>
        </c:manualLayout>
      </c:layout>
      <c:lineChart>
        <c:grouping val="standard"/>
        <c:varyColors val="0"/>
        <c:ser>
          <c:idx val="0"/>
          <c:order val="0"/>
          <c:tx>
            <c:v>Path 1,3,7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'7. PERT-EMV-Crash'!$F$70:$L$70</c:f>
              <c:numCache>
                <c:formatCode>General</c:formatCode>
                <c:ptCount val="7"/>
                <c:pt idx="0">
                  <c:v>0.5709861715062392</c:v>
                </c:pt>
                <c:pt idx="1">
                  <c:v>0.85843456466882662</c:v>
                </c:pt>
                <c:pt idx="2">
                  <c:v>0.9754510091953672</c:v>
                </c:pt>
                <c:pt idx="3">
                  <c:v>0.99789622435725411</c:v>
                </c:pt>
                <c:pt idx="4">
                  <c:v>0.99991387927330622</c:v>
                </c:pt>
                <c:pt idx="5">
                  <c:v>0.99999834852470371</c:v>
                </c:pt>
                <c:pt idx="6">
                  <c:v>0.99999998533992562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8-44EC-A5A0-6ED15A96CB34}"/>
            </c:ext>
          </c:extLst>
        </c:ser>
        <c:ser>
          <c:idx val="1"/>
          <c:order val="1"/>
          <c:tx>
            <c:v>Path 1,3,6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chemeClr val="dk1"/>
                </a:solidFill>
              </a:ln>
              <a:effectLst/>
            </c:spPr>
          </c:marker>
          <c:val>
            <c:numRef>
              <c:f>'7. PERT-EMV-Crash'!$F$71:$L$71</c:f>
              <c:numCache>
                <c:formatCode>General</c:formatCode>
                <c:ptCount val="7"/>
                <c:pt idx="0">
                  <c:v>7.1233377413985999E-2</c:v>
                </c:pt>
                <c:pt idx="1">
                  <c:v>0.21185539858339644</c:v>
                </c:pt>
                <c:pt idx="2">
                  <c:v>0.44696488337638568</c:v>
                </c:pt>
                <c:pt idx="3">
                  <c:v>0.70309857139614862</c:v>
                </c:pt>
                <c:pt idx="4">
                  <c:v>0.88493032977829156</c:v>
                </c:pt>
                <c:pt idx="5">
                  <c:v>0.9690259242932594</c:v>
                </c:pt>
                <c:pt idx="6">
                  <c:v>0.99435082724443935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8-44EC-A5A0-6ED15A96CB34}"/>
            </c:ext>
          </c:extLst>
        </c:ser>
        <c:ser>
          <c:idx val="2"/>
          <c:order val="2"/>
          <c:tx>
            <c:v>Path 2,4,6</c:v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'7. PERT-EMV-Crash'!$G$72:$L$72</c:f>
              <c:numCache>
                <c:formatCode>General</c:formatCode>
                <c:ptCount val="6"/>
                <c:pt idx="0">
                  <c:v>0.89475114997233129</c:v>
                </c:pt>
                <c:pt idx="1">
                  <c:v>0.98408843630675491</c:v>
                </c:pt>
                <c:pt idx="2">
                  <c:v>0.99882123620210228</c:v>
                </c:pt>
                <c:pt idx="3">
                  <c:v>0.99995848464833681</c:v>
                </c:pt>
                <c:pt idx="4">
                  <c:v>0.99999931701524725</c:v>
                </c:pt>
                <c:pt idx="5">
                  <c:v>0.99999999480798651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8-44EC-A5A0-6ED15A96CB34}"/>
            </c:ext>
          </c:extLst>
        </c:ser>
        <c:ser>
          <c:idx val="3"/>
          <c:order val="3"/>
          <c:tx>
            <c:v>Path 2,4,7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'7. PERT-EMV-Crash'!$G$73:$L$73</c:f>
              <c:numCache>
                <c:formatCode>General</c:formatCode>
                <c:ptCount val="6"/>
                <c:pt idx="0">
                  <c:v>0.99999999999998523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28-44EC-A5A0-6ED15A96CB34}"/>
            </c:ext>
          </c:extLst>
        </c:ser>
        <c:ser>
          <c:idx val="4"/>
          <c:order val="4"/>
          <c:tx>
            <c:v>Path 2,5,7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plus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'7. PERT-EMV-Crash'!$G$74:$L$74</c:f>
              <c:numCache>
                <c:formatCode>General</c:formatCode>
                <c:ptCount val="6"/>
                <c:pt idx="0">
                  <c:v>0.99999999950779972</c:v>
                </c:pt>
                <c:pt idx="1">
                  <c:v>0.99999999999998546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28-44EC-A5A0-6ED15A96CB34}"/>
            </c:ext>
          </c:extLst>
        </c:ser>
        <c:ser>
          <c:idx val="5"/>
          <c:order val="5"/>
          <c:tx>
            <c:v>Project</c:v>
          </c:tx>
          <c:spPr>
            <a:ln w="28575" cap="rnd">
              <a:solidFill>
                <a:schemeClr val="dk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val>
            <c:numRef>
              <c:f>'7. PERT-EMV-Crash'!$F$75:$L$75</c:f>
              <c:numCache>
                <c:formatCode>General</c:formatCode>
                <c:ptCount val="7"/>
                <c:pt idx="0">
                  <c:v>2.6020376056377945E-2</c:v>
                </c:pt>
                <c:pt idx="1">
                  <c:v>0.1627230202450882</c:v>
                </c:pt>
                <c:pt idx="2">
                  <c:v>0.4290550265722522</c:v>
                </c:pt>
                <c:pt idx="3">
                  <c:v>0.70079236618708363</c:v>
                </c:pt>
                <c:pt idx="4">
                  <c:v>0.88481738390529951</c:v>
                </c:pt>
                <c:pt idx="5">
                  <c:v>0.96902366214204572</c:v>
                </c:pt>
                <c:pt idx="6">
                  <c:v>0.99435080750449945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28-44EC-A5A0-6ED15A96C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95352"/>
        <c:axId val="795796008"/>
      </c:lineChart>
      <c:catAx>
        <c:axId val="79579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0.92293085934444297"/>
              <c:y val="0.70289780183727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6008"/>
        <c:crosses val="autoZero"/>
        <c:auto val="1"/>
        <c:lblAlgn val="ctr"/>
        <c:lblOffset val="100"/>
        <c:noMultiLvlLbl val="0"/>
      </c:catAx>
      <c:valAx>
        <c:axId val="7957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P[TOC&lt;T]</a:t>
                </a:r>
              </a:p>
            </c:rich>
          </c:tx>
          <c:layout>
            <c:manualLayout>
              <c:xMode val="edge"/>
              <c:yMode val="edge"/>
              <c:x val="3.1740457700066921E-2"/>
              <c:y val="0.29565370734908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535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6.9288205424266489E-2"/>
          <c:y val="0.75554708005249349"/>
          <c:w val="0.8325576074268155"/>
          <c:h val="0.1993139399241761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u="sng" baseline="0">
                <a:latin typeface="Arial" panose="020B0604020202020204" pitchFamily="34" charset="0"/>
              </a:rPr>
              <a:t>Probability of P[TOC&lt;T]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PERT'!$F$38:$L$38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'1. PERT'!$F$39:$L$39</c:f>
              <c:numCache>
                <c:formatCode>General</c:formatCode>
                <c:ptCount val="7"/>
                <c:pt idx="0">
                  <c:v>7.1233377413985999E-2</c:v>
                </c:pt>
                <c:pt idx="1">
                  <c:v>0.21185539858339644</c:v>
                </c:pt>
                <c:pt idx="2">
                  <c:v>0.44696488337638568</c:v>
                </c:pt>
                <c:pt idx="3">
                  <c:v>0.70309857139614862</c:v>
                </c:pt>
                <c:pt idx="4">
                  <c:v>0.88493032977829156</c:v>
                </c:pt>
                <c:pt idx="5">
                  <c:v>0.9690259242932594</c:v>
                </c:pt>
                <c:pt idx="6">
                  <c:v>0.99435082724443935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6-48AC-B3FC-2576308D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5352"/>
        <c:axId val="795796008"/>
      </c:lineChart>
      <c:catAx>
        <c:axId val="79579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6008"/>
        <c:crosses val="autoZero"/>
        <c:auto val="1"/>
        <c:lblAlgn val="ctr"/>
        <c:lblOffset val="100"/>
        <c:noMultiLvlLbl val="0"/>
      </c:catAx>
      <c:valAx>
        <c:axId val="7957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535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>
                <a:latin typeface="Arial" panose="020B0604020202020204" pitchFamily="34" charset="0"/>
              </a:rPr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'3. PERT-PP'!$C$15:$I$15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5.2</c:v>
                </c:pt>
                <c:pt idx="3">
                  <c:v>2.1</c:v>
                </c:pt>
                <c:pt idx="4">
                  <c:v>2.1</c:v>
                </c:pt>
                <c:pt idx="5">
                  <c:v>7.8000000000000007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C-4E04-8B26-922F9CF08FF7}"/>
            </c:ext>
          </c:extLst>
        </c:ser>
        <c:ser>
          <c:idx val="1"/>
          <c:order val="1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dk1"/>
              </a:solidFill>
            </a:ln>
            <a:effectLst/>
          </c:spPr>
          <c:invertIfNegative val="0"/>
          <c:val>
            <c:numRef>
              <c:f>'3. PERT-PP'!$C$16:$I$16</c:f>
              <c:numCache>
                <c:formatCode>General</c:formatCode>
                <c:ptCount val="7"/>
                <c:pt idx="0">
                  <c:v>5.2</c:v>
                </c:pt>
                <c:pt idx="1">
                  <c:v>2.1</c:v>
                </c:pt>
                <c:pt idx="2">
                  <c:v>2.6</c:v>
                </c:pt>
                <c:pt idx="3">
                  <c:v>3.1</c:v>
                </c:pt>
                <c:pt idx="4">
                  <c:v>8.1</c:v>
                </c:pt>
                <c:pt idx="5">
                  <c:v>3.4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C-4E04-8B26-922F9CF0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099792"/>
        <c:axId val="548107336"/>
      </c:barChart>
      <c:catAx>
        <c:axId val="548099792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107336"/>
        <c:crosses val="autoZero"/>
        <c:auto val="1"/>
        <c:lblAlgn val="ctr"/>
        <c:lblOffset val="100"/>
        <c:noMultiLvlLbl val="0"/>
      </c:catAx>
      <c:valAx>
        <c:axId val="548107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099792"/>
        <c:crosses val="autoZero"/>
        <c:crossBetween val="between"/>
        <c:majorUnit val="1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u="sng" baseline="0">
                <a:latin typeface="Arial" panose="020B0604020202020204" pitchFamily="34" charset="0"/>
              </a:rPr>
              <a:t>Probabilities of All Paths and Product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PERT-PP'!$F$39:$L$39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PERT-PP'!$F$40:$L$40</c:f>
              <c:numCache>
                <c:formatCode>General</c:formatCode>
                <c:ptCount val="7"/>
                <c:pt idx="0">
                  <c:v>0.5709861715062392</c:v>
                </c:pt>
                <c:pt idx="1">
                  <c:v>0.85843456466882662</c:v>
                </c:pt>
                <c:pt idx="2">
                  <c:v>0.9754510091953672</c:v>
                </c:pt>
                <c:pt idx="3">
                  <c:v>0.99789622435725411</c:v>
                </c:pt>
                <c:pt idx="4">
                  <c:v>0.99991387927330622</c:v>
                </c:pt>
                <c:pt idx="5">
                  <c:v>0.99999834852470371</c:v>
                </c:pt>
                <c:pt idx="6">
                  <c:v>0.99999998533992562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E-4DC0-A9E5-4DE2430E939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PERT-PP'!$F$39:$L$39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PERT-PP'!$F$41:$L$41</c:f>
              <c:numCache>
                <c:formatCode>General</c:formatCode>
                <c:ptCount val="7"/>
                <c:pt idx="0">
                  <c:v>7.1233377413985999E-2</c:v>
                </c:pt>
                <c:pt idx="1">
                  <c:v>0.21185539858339644</c:v>
                </c:pt>
                <c:pt idx="2">
                  <c:v>0.44696488337638568</c:v>
                </c:pt>
                <c:pt idx="3">
                  <c:v>0.70309857139614862</c:v>
                </c:pt>
                <c:pt idx="4">
                  <c:v>0.88493032977829156</c:v>
                </c:pt>
                <c:pt idx="5">
                  <c:v>0.9690259242932594</c:v>
                </c:pt>
                <c:pt idx="6">
                  <c:v>0.99435082724443935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E-4DC0-A9E5-4DE2430E939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PERT-PP'!$F$39:$L$39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PERT-PP'!$F$42:$L$42</c:f>
              <c:numCache>
                <c:formatCode>General</c:formatCode>
                <c:ptCount val="7"/>
                <c:pt idx="0">
                  <c:v>0.63974260643187253</c:v>
                </c:pt>
                <c:pt idx="1">
                  <c:v>0.89475114997233129</c:v>
                </c:pt>
                <c:pt idx="2">
                  <c:v>0.98408843630675491</c:v>
                </c:pt>
                <c:pt idx="3">
                  <c:v>0.99882123620210228</c:v>
                </c:pt>
                <c:pt idx="4">
                  <c:v>0.99995848464833681</c:v>
                </c:pt>
                <c:pt idx="5">
                  <c:v>0.99999931701524725</c:v>
                </c:pt>
                <c:pt idx="6">
                  <c:v>0.99999999480798651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2E-4DC0-A9E5-4DE2430E939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 PERT-PP'!$F$39:$L$39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PERT-PP'!$F$43:$L$43</c:f>
              <c:numCache>
                <c:formatCode>General</c:formatCode>
                <c:ptCount val="7"/>
                <c:pt idx="0">
                  <c:v>0.99999998928240974</c:v>
                </c:pt>
                <c:pt idx="1">
                  <c:v>0.99999999999998523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2E-4DC0-A9E5-4DE2430E939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'3. PERT-PP'!$F$39:$L$39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PERT-PP'!$F$44:$L$44</c:f>
              <c:numCache>
                <c:formatCode>General</c:formatCode>
                <c:ptCount val="7"/>
                <c:pt idx="0">
                  <c:v>0.10125627999950898</c:v>
                </c:pt>
                <c:pt idx="1">
                  <c:v>0.24348336616553046</c:v>
                </c:pt>
                <c:pt idx="2">
                  <c:v>0.45388298145662453</c:v>
                </c:pt>
                <c:pt idx="3">
                  <c:v>0.67847103506710515</c:v>
                </c:pt>
                <c:pt idx="4">
                  <c:v>0.8514591515737403</c:v>
                </c:pt>
                <c:pt idx="5">
                  <c:v>0.94759794585493851</c:v>
                </c:pt>
                <c:pt idx="6">
                  <c:v>0.98614192778142051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2E-4DC0-A9E5-4DE2430E939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'3. PERT-PP'!$F$39:$L$39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PERT-PP'!$F$45:$L$45</c:f>
              <c:numCache>
                <c:formatCode>General</c:formatCode>
                <c:ptCount val="7"/>
                <c:pt idx="0">
                  <c:v>2.6347315095864628E-3</c:v>
                </c:pt>
                <c:pt idx="1">
                  <c:v>3.9620348741396985E-2</c:v>
                </c:pt>
                <c:pt idx="2">
                  <c:v>0.19474077466956791</c:v>
                </c:pt>
                <c:pt idx="3">
                  <c:v>0.47546732205407644</c:v>
                </c:pt>
                <c:pt idx="4">
                  <c:v>0.75338585899770283</c:v>
                </c:pt>
                <c:pt idx="5">
                  <c:v>0.91824483173063243</c:v>
                </c:pt>
                <c:pt idx="6">
                  <c:v>0.98057102220349923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2E-4DC0-A9E5-4DE2430E9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5352"/>
        <c:axId val="795796008"/>
      </c:lineChart>
      <c:catAx>
        <c:axId val="79579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6008"/>
        <c:crosses val="autoZero"/>
        <c:auto val="1"/>
        <c:lblAlgn val="ctr"/>
        <c:lblOffset val="100"/>
        <c:noMultiLvlLbl val="0"/>
      </c:catAx>
      <c:valAx>
        <c:axId val="7957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535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u="sng" baseline="0">
                <a:latin typeface="Arial" panose="020B0604020202020204" pitchFamily="34" charset="0"/>
              </a:rPr>
              <a:t>Probabilities of Two Greatest Paths and Product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PERT-PP'!$F$57:$L$57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PERT-PP'!$F$58:$L$58</c:f>
              <c:numCache>
                <c:formatCode>General</c:formatCode>
                <c:ptCount val="7"/>
                <c:pt idx="0">
                  <c:v>7.1233377413985999E-2</c:v>
                </c:pt>
                <c:pt idx="1">
                  <c:v>0.21185539858339644</c:v>
                </c:pt>
                <c:pt idx="2">
                  <c:v>0.44696488337638568</c:v>
                </c:pt>
                <c:pt idx="3">
                  <c:v>0.70309857139614862</c:v>
                </c:pt>
                <c:pt idx="4">
                  <c:v>0.88493032977829156</c:v>
                </c:pt>
                <c:pt idx="5">
                  <c:v>0.9690259242932594</c:v>
                </c:pt>
                <c:pt idx="6">
                  <c:v>0.99435082724443935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D-42CB-82E9-E62811B409A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PERT-PP'!$F$57:$L$57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PERT-PP'!$F$59:$L$59</c:f>
              <c:numCache>
                <c:formatCode>General</c:formatCode>
                <c:ptCount val="7"/>
                <c:pt idx="0">
                  <c:v>0.10125627999950898</c:v>
                </c:pt>
                <c:pt idx="1">
                  <c:v>0.24348336616553046</c:v>
                </c:pt>
                <c:pt idx="2">
                  <c:v>0.45388298145662453</c:v>
                </c:pt>
                <c:pt idx="3">
                  <c:v>0.67847103506710515</c:v>
                </c:pt>
                <c:pt idx="4">
                  <c:v>0.8514591515737403</c:v>
                </c:pt>
                <c:pt idx="5">
                  <c:v>0.94759794585493851</c:v>
                </c:pt>
                <c:pt idx="6">
                  <c:v>0.98614192778142051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D-42CB-82E9-E62811B409A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PERT-PP'!$F$57:$L$57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'3. PERT-PP'!$F$60:$L$60</c:f>
              <c:numCache>
                <c:formatCode>General</c:formatCode>
                <c:ptCount val="7"/>
                <c:pt idx="0">
                  <c:v>7.2128268087412652E-3</c:v>
                </c:pt>
                <c:pt idx="1">
                  <c:v>5.1583265587425521E-2</c:v>
                </c:pt>
                <c:pt idx="2">
                  <c:v>0.2028697538732864</c:v>
                </c:pt>
                <c:pt idx="3">
                  <c:v>0.47703201548934787</c:v>
                </c:pt>
                <c:pt idx="4">
                  <c:v>0.75348202779489437</c:v>
                </c:pt>
                <c:pt idx="5">
                  <c:v>0.91824697534047572</c:v>
                </c:pt>
                <c:pt idx="6">
                  <c:v>0.98057104166988163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BD-42CB-82E9-E62811B40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728928"/>
        <c:axId val="603726304"/>
      </c:lineChart>
      <c:catAx>
        <c:axId val="60372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03726304"/>
        <c:crosses val="autoZero"/>
        <c:auto val="1"/>
        <c:lblAlgn val="ctr"/>
        <c:lblOffset val="100"/>
        <c:noMultiLvlLbl val="0"/>
      </c:catAx>
      <c:valAx>
        <c:axId val="60372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03728928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>
                <a:latin typeface="Arial" panose="020B0604020202020204" pitchFamily="34" charset="0"/>
              </a:rPr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'5. PERT-EMV'!$C$27:$I$27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5.2</c:v>
                </c:pt>
                <c:pt idx="3">
                  <c:v>2.1</c:v>
                </c:pt>
                <c:pt idx="4">
                  <c:v>2.1</c:v>
                </c:pt>
                <c:pt idx="5">
                  <c:v>7.8000000000000007</c:v>
                </c:pt>
                <c:pt idx="6">
                  <c:v>7.8000000000000007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3-46CE-AF71-1B3C14829918}"/>
            </c:ext>
          </c:extLst>
        </c:ser>
        <c:ser>
          <c:idx val="1"/>
          <c:order val="1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dk1"/>
              </a:solidFill>
            </a:ln>
            <a:effectLst/>
          </c:spPr>
          <c:invertIfNegative val="0"/>
          <c:val>
            <c:numRef>
              <c:f>'5. PERT-EMV'!$C$28:$I$28</c:f>
              <c:numCache>
                <c:formatCode>General</c:formatCode>
                <c:ptCount val="7"/>
                <c:pt idx="0">
                  <c:v>5.2</c:v>
                </c:pt>
                <c:pt idx="1">
                  <c:v>2.1</c:v>
                </c:pt>
                <c:pt idx="2">
                  <c:v>2.6</c:v>
                </c:pt>
                <c:pt idx="3">
                  <c:v>3.1</c:v>
                </c:pt>
                <c:pt idx="4">
                  <c:v>2.8000000000000003</c:v>
                </c:pt>
                <c:pt idx="5">
                  <c:v>3.4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3-46CE-AF71-1B3C14829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099792"/>
        <c:axId val="548107336"/>
      </c:barChart>
      <c:catAx>
        <c:axId val="548099792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107336"/>
        <c:crosses val="autoZero"/>
        <c:auto val="1"/>
        <c:lblAlgn val="ctr"/>
        <c:lblOffset val="100"/>
        <c:noMultiLvlLbl val="0"/>
      </c:catAx>
      <c:valAx>
        <c:axId val="548107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099792"/>
        <c:crosses val="autoZero"/>
        <c:crossBetween val="between"/>
        <c:majorUnit val="1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u="sng" baseline="0">
                <a:latin typeface="Arial" panose="020B0604020202020204" pitchFamily="34" charset="0"/>
              </a:rPr>
              <a:t>Probability of P[TOC&lt;T]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'5. PERT-EMV'!$F$51:$L$51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'5. PERT-EMV'!$F$52:$L$52</c:f>
              <c:numCache>
                <c:formatCode>General</c:formatCode>
                <c:ptCount val="7"/>
                <c:pt idx="0">
                  <c:v>7.1233377413985999E-2</c:v>
                </c:pt>
                <c:pt idx="1">
                  <c:v>0.21185539858339644</c:v>
                </c:pt>
                <c:pt idx="2">
                  <c:v>0.44696488337638568</c:v>
                </c:pt>
                <c:pt idx="3">
                  <c:v>0.70309857139614862</c:v>
                </c:pt>
                <c:pt idx="4">
                  <c:v>0.88493032977829156</c:v>
                </c:pt>
                <c:pt idx="5">
                  <c:v>0.9690259242932594</c:v>
                </c:pt>
                <c:pt idx="6">
                  <c:v>0.99435082724443935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B-4550-8022-7FA8365A0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5352"/>
        <c:axId val="795796008"/>
      </c:lineChart>
      <c:catAx>
        <c:axId val="79579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6008"/>
        <c:crosses val="autoZero"/>
        <c:auto val="1"/>
        <c:lblAlgn val="ctr"/>
        <c:lblOffset val="100"/>
        <c:noMultiLvlLbl val="0"/>
      </c:catAx>
      <c:valAx>
        <c:axId val="7957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535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>
                <a:latin typeface="Arial" panose="020B0604020202020204" pitchFamily="34" charset="0"/>
              </a:rPr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'5+. PERT-EMV'!$C$30:$I$30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5.2</c:v>
                </c:pt>
                <c:pt idx="3">
                  <c:v>2.1</c:v>
                </c:pt>
                <c:pt idx="4">
                  <c:v>2.1</c:v>
                </c:pt>
                <c:pt idx="5">
                  <c:v>7.8000000000000007</c:v>
                </c:pt>
                <c:pt idx="6">
                  <c:v>7.8000000000000007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2-4F79-B405-0231C499221D}"/>
            </c:ext>
          </c:extLst>
        </c:ser>
        <c:ser>
          <c:idx val="1"/>
          <c:order val="1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dk1"/>
              </a:solidFill>
            </a:ln>
            <a:effectLst/>
          </c:spPr>
          <c:invertIfNegative val="0"/>
          <c:val>
            <c:numRef>
              <c:f>'5+. PERT-EMV'!$C$31:$I$31</c:f>
              <c:numCache>
                <c:formatCode>General</c:formatCode>
                <c:ptCount val="7"/>
                <c:pt idx="0">
                  <c:v>5.2</c:v>
                </c:pt>
                <c:pt idx="1">
                  <c:v>2.1</c:v>
                </c:pt>
                <c:pt idx="2">
                  <c:v>2.6</c:v>
                </c:pt>
                <c:pt idx="3">
                  <c:v>3.1</c:v>
                </c:pt>
                <c:pt idx="4">
                  <c:v>2.8000000000000003</c:v>
                </c:pt>
                <c:pt idx="5">
                  <c:v>3.4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2-4F79-B405-0231C4992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099792"/>
        <c:axId val="548107336"/>
      </c:barChart>
      <c:catAx>
        <c:axId val="548099792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107336"/>
        <c:crosses val="autoZero"/>
        <c:auto val="1"/>
        <c:lblAlgn val="ctr"/>
        <c:lblOffset val="100"/>
        <c:noMultiLvlLbl val="0"/>
      </c:catAx>
      <c:valAx>
        <c:axId val="548107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48099792"/>
        <c:crosses val="autoZero"/>
        <c:crossBetween val="between"/>
        <c:majorUnit val="1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u="sng" baseline="0">
                <a:latin typeface="Arial" panose="020B0604020202020204" pitchFamily="34" charset="0"/>
              </a:rPr>
              <a:t>Probability of P[TOC&lt;T]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61605403166277"/>
          <c:y val="0.14050470253718286"/>
          <c:w val="0.80151796424368571"/>
          <c:h val="0.48894384295713045"/>
        </c:manualLayout>
      </c:layout>
      <c:lineChart>
        <c:grouping val="standard"/>
        <c:varyColors val="0"/>
        <c:ser>
          <c:idx val="0"/>
          <c:order val="0"/>
          <c:tx>
            <c:v>Path 1,3,7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'5+. PERT-EMV'!$F$59:$L$59</c:f>
              <c:numCache>
                <c:formatCode>General</c:formatCode>
                <c:ptCount val="7"/>
                <c:pt idx="0">
                  <c:v>0.5709861715062392</c:v>
                </c:pt>
                <c:pt idx="1">
                  <c:v>0.85843456466882662</c:v>
                </c:pt>
                <c:pt idx="2">
                  <c:v>0.9754510091953672</c:v>
                </c:pt>
                <c:pt idx="3">
                  <c:v>0.99789622435725411</c:v>
                </c:pt>
                <c:pt idx="4">
                  <c:v>0.99991387927330622</c:v>
                </c:pt>
                <c:pt idx="5">
                  <c:v>0.99999834852470371</c:v>
                </c:pt>
                <c:pt idx="6">
                  <c:v>0.99999998533992562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8-4EC7-BBEA-7742F35095FD}"/>
            </c:ext>
          </c:extLst>
        </c:ser>
        <c:ser>
          <c:idx val="1"/>
          <c:order val="1"/>
          <c:tx>
            <c:v>Path 1,3,6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chemeClr val="dk1"/>
                </a:solidFill>
              </a:ln>
              <a:effectLst/>
            </c:spPr>
          </c:marker>
          <c:val>
            <c:numRef>
              <c:f>'5+. PERT-EMV'!$F$60:$L$60</c:f>
              <c:numCache>
                <c:formatCode>General</c:formatCode>
                <c:ptCount val="7"/>
                <c:pt idx="0">
                  <c:v>7.1233377413985999E-2</c:v>
                </c:pt>
                <c:pt idx="1">
                  <c:v>0.21185539858339644</c:v>
                </c:pt>
                <c:pt idx="2">
                  <c:v>0.44696488337638568</c:v>
                </c:pt>
                <c:pt idx="3">
                  <c:v>0.70309857139614862</c:v>
                </c:pt>
                <c:pt idx="4">
                  <c:v>0.88493032977829156</c:v>
                </c:pt>
                <c:pt idx="5">
                  <c:v>0.9690259242932594</c:v>
                </c:pt>
                <c:pt idx="6">
                  <c:v>0.99435082724443935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8-4EC7-BBEA-7742F35095FD}"/>
            </c:ext>
          </c:extLst>
        </c:ser>
        <c:ser>
          <c:idx val="2"/>
          <c:order val="2"/>
          <c:tx>
            <c:v>Path 2,4,6</c:v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'5+. PERT-EMV'!$G$61:$L$61</c:f>
              <c:numCache>
                <c:formatCode>General</c:formatCode>
                <c:ptCount val="6"/>
                <c:pt idx="0">
                  <c:v>0.89475114997233129</c:v>
                </c:pt>
                <c:pt idx="1">
                  <c:v>0.98408843630675491</c:v>
                </c:pt>
                <c:pt idx="2">
                  <c:v>0.99882123620210228</c:v>
                </c:pt>
                <c:pt idx="3">
                  <c:v>0.99995848464833681</c:v>
                </c:pt>
                <c:pt idx="4">
                  <c:v>0.99999931701524725</c:v>
                </c:pt>
                <c:pt idx="5">
                  <c:v>0.99999999480798651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8-4EC7-BBEA-7742F35095FD}"/>
            </c:ext>
          </c:extLst>
        </c:ser>
        <c:ser>
          <c:idx val="3"/>
          <c:order val="3"/>
          <c:tx>
            <c:v>Path 2,4,7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'5+. PERT-EMV'!$G$62:$L$62</c:f>
              <c:numCache>
                <c:formatCode>General</c:formatCode>
                <c:ptCount val="6"/>
                <c:pt idx="0">
                  <c:v>0.99999999999998523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58-4EC7-BBEA-7742F35095FD}"/>
            </c:ext>
          </c:extLst>
        </c:ser>
        <c:ser>
          <c:idx val="4"/>
          <c:order val="4"/>
          <c:tx>
            <c:v>Path 2,5,7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plus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'5+. PERT-EMV'!$G$63:$L$63</c:f>
              <c:numCache>
                <c:formatCode>General</c:formatCode>
                <c:ptCount val="6"/>
                <c:pt idx="0">
                  <c:v>0.99999999950779972</c:v>
                </c:pt>
                <c:pt idx="1">
                  <c:v>0.99999999999998546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58-4EC7-BBEA-7742F35095FD}"/>
            </c:ext>
          </c:extLst>
        </c:ser>
        <c:ser>
          <c:idx val="5"/>
          <c:order val="5"/>
          <c:tx>
            <c:v>Project</c:v>
          </c:tx>
          <c:spPr>
            <a:ln w="28575" cap="rnd">
              <a:solidFill>
                <a:schemeClr val="dk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val>
            <c:numRef>
              <c:f>'5+. PERT-EMV'!$F$64:$L$64</c:f>
              <c:numCache>
                <c:formatCode>General</c:formatCode>
                <c:ptCount val="7"/>
                <c:pt idx="0">
                  <c:v>2.6020376056377945E-2</c:v>
                </c:pt>
                <c:pt idx="1">
                  <c:v>0.1627230202450882</c:v>
                </c:pt>
                <c:pt idx="2">
                  <c:v>0.4290550265722522</c:v>
                </c:pt>
                <c:pt idx="3">
                  <c:v>0.70079236618708363</c:v>
                </c:pt>
                <c:pt idx="4">
                  <c:v>0.88481738390529951</c:v>
                </c:pt>
                <c:pt idx="5">
                  <c:v>0.96902366214204572</c:v>
                </c:pt>
                <c:pt idx="6">
                  <c:v>0.99435080750449945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58-4EC7-BBEA-7742F3509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95352"/>
        <c:axId val="795796008"/>
      </c:lineChart>
      <c:catAx>
        <c:axId val="79579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0.92293085934444297"/>
              <c:y val="0.70289780183727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6008"/>
        <c:crosses val="autoZero"/>
        <c:auto val="1"/>
        <c:lblAlgn val="ctr"/>
        <c:lblOffset val="100"/>
        <c:noMultiLvlLbl val="0"/>
      </c:catAx>
      <c:valAx>
        <c:axId val="7957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P[TOC&lt;T]</a:t>
                </a:r>
              </a:p>
            </c:rich>
          </c:tx>
          <c:layout>
            <c:manualLayout>
              <c:xMode val="edge"/>
              <c:yMode val="edge"/>
              <c:x val="3.1740457700066921E-2"/>
              <c:y val="0.29565370734908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9579535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6.9288205424266489E-2"/>
          <c:y val="0.75554708005249349"/>
          <c:w val="0.8325576074268155"/>
          <c:h val="0.1993139399241761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2</xdr:row>
      <xdr:rowOff>32657</xdr:rowOff>
    </xdr:from>
    <xdr:to>
      <xdr:col>19</xdr:col>
      <xdr:colOff>217715</xdr:colOff>
      <xdr:row>18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434E6A-5390-429F-AFCB-24502FD21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141515</xdr:colOff>
      <xdr:row>36</xdr:row>
      <xdr:rowOff>152401</xdr:rowOff>
    </xdr:from>
    <xdr:to>
      <xdr:col>20</xdr:col>
      <xdr:colOff>522515</xdr:colOff>
      <xdr:row>53</xdr:row>
      <xdr:rowOff>119744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C2A861-C553-4F41-BE8D-6FFF76BF8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3</xdr:row>
      <xdr:rowOff>32657</xdr:rowOff>
    </xdr:from>
    <xdr:to>
      <xdr:col>19</xdr:col>
      <xdr:colOff>217715</xdr:colOff>
      <xdr:row>19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604A85-99DC-4711-9621-B22BBAF15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141515</xdr:colOff>
      <xdr:row>37</xdr:row>
      <xdr:rowOff>152401</xdr:rowOff>
    </xdr:from>
    <xdr:to>
      <xdr:col>20</xdr:col>
      <xdr:colOff>522515</xdr:colOff>
      <xdr:row>54</xdr:row>
      <xdr:rowOff>119744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1B4E3-64F3-4F28-A1F0-7E32886E9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130627</xdr:colOff>
      <xdr:row>56</xdr:row>
      <xdr:rowOff>32657</xdr:rowOff>
    </xdr:from>
    <xdr:to>
      <xdr:col>20</xdr:col>
      <xdr:colOff>576942</xdr:colOff>
      <xdr:row>73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CABAAC-BD06-4FA6-9D31-A9510711C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15</xdr:row>
      <xdr:rowOff>32657</xdr:rowOff>
    </xdr:from>
    <xdr:to>
      <xdr:col>19</xdr:col>
      <xdr:colOff>217715</xdr:colOff>
      <xdr:row>31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7F6063-F6BA-44A9-B6F9-0D6D977CE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141515</xdr:colOff>
      <xdr:row>49</xdr:row>
      <xdr:rowOff>152401</xdr:rowOff>
    </xdr:from>
    <xdr:to>
      <xdr:col>20</xdr:col>
      <xdr:colOff>522515</xdr:colOff>
      <xdr:row>66</xdr:row>
      <xdr:rowOff>119744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2E5F0F-22F0-4719-89A6-8470F63AA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18</xdr:row>
      <xdr:rowOff>32657</xdr:rowOff>
    </xdr:from>
    <xdr:to>
      <xdr:col>19</xdr:col>
      <xdr:colOff>217715</xdr:colOff>
      <xdr:row>34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28B4A2-E892-4A9C-A18B-3F23BD97A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345622</xdr:colOff>
      <xdr:row>50</xdr:row>
      <xdr:rowOff>152400</xdr:rowOff>
    </xdr:from>
    <xdr:to>
      <xdr:col>21</xdr:col>
      <xdr:colOff>114300</xdr:colOff>
      <xdr:row>73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8D1B50-8E0F-4510-BA16-952062F61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29</xdr:row>
      <xdr:rowOff>32657</xdr:rowOff>
    </xdr:from>
    <xdr:to>
      <xdr:col>19</xdr:col>
      <xdr:colOff>217715</xdr:colOff>
      <xdr:row>45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97CC3D-1CD7-479C-9E05-F6391EB8B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345622</xdr:colOff>
      <xdr:row>61</xdr:row>
      <xdr:rowOff>152400</xdr:rowOff>
    </xdr:from>
    <xdr:to>
      <xdr:col>21</xdr:col>
      <xdr:colOff>114300</xdr:colOff>
      <xdr:row>84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850B1B-E68B-490C-8268-EA9307780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CA75-B573-4ECC-855F-AD64E119FABF}">
  <dimension ref="A1:U63"/>
  <sheetViews>
    <sheetView zoomScale="70" zoomScaleNormal="70" workbookViewId="0"/>
  </sheetViews>
  <sheetFormatPr defaultColWidth="9.140625" defaultRowHeight="12.75" x14ac:dyDescent="0.2"/>
  <cols>
    <col min="1" max="1" width="4.28515625" style="5" customWidth="1"/>
    <col min="2" max="2" width="13" style="5" customWidth="1"/>
    <col min="3" max="4" width="9.5703125" style="5" bestFit="1" customWidth="1"/>
    <col min="5" max="5" width="10.85546875" style="5" customWidth="1"/>
    <col min="6" max="9" width="9.5703125" style="5" bestFit="1" customWidth="1"/>
    <col min="10" max="16384" width="9.140625" style="5"/>
  </cols>
  <sheetData>
    <row r="1" spans="1:10" ht="18" x14ac:dyDescent="0.25">
      <c r="A1" s="48" t="s">
        <v>66</v>
      </c>
    </row>
    <row r="2" spans="1:10" ht="18" x14ac:dyDescent="0.25">
      <c r="A2" s="48"/>
    </row>
    <row r="4" spans="1:10" ht="13.5" thickBot="1" x14ac:dyDescent="0.25">
      <c r="B4" s="6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</row>
    <row r="5" spans="1:10" ht="15.75" x14ac:dyDescent="0.25">
      <c r="B5" s="8" t="s">
        <v>21</v>
      </c>
      <c r="C5" s="9">
        <v>4.0999999999999996</v>
      </c>
      <c r="D5" s="10">
        <v>1.4</v>
      </c>
      <c r="E5" s="10">
        <v>0.8</v>
      </c>
      <c r="F5" s="10">
        <v>2.1</v>
      </c>
      <c r="G5" s="2">
        <v>0.6</v>
      </c>
      <c r="H5" s="10">
        <v>1.2</v>
      </c>
      <c r="I5" s="11">
        <v>1</v>
      </c>
      <c r="J5" s="12" t="s">
        <v>31</v>
      </c>
    </row>
    <row r="6" spans="1:10" ht="15.75" x14ac:dyDescent="0.25">
      <c r="B6" s="8" t="s">
        <v>22</v>
      </c>
      <c r="C6" s="13">
        <v>5</v>
      </c>
      <c r="D6" s="14">
        <v>2</v>
      </c>
      <c r="E6" s="14">
        <v>2</v>
      </c>
      <c r="F6" s="14">
        <v>3</v>
      </c>
      <c r="G6" s="1">
        <v>3</v>
      </c>
      <c r="H6" s="14">
        <v>3</v>
      </c>
      <c r="I6" s="15">
        <v>1</v>
      </c>
      <c r="J6" s="12" t="s">
        <v>32</v>
      </c>
    </row>
    <row r="7" spans="1:10" ht="16.5" thickBot="1" x14ac:dyDescent="0.3">
      <c r="B7" s="8" t="s">
        <v>23</v>
      </c>
      <c r="C7" s="16">
        <v>7.1</v>
      </c>
      <c r="D7" s="17">
        <v>3.2</v>
      </c>
      <c r="E7" s="17">
        <v>6.8</v>
      </c>
      <c r="F7" s="17">
        <v>4.5</v>
      </c>
      <c r="G7" s="3">
        <v>4.2</v>
      </c>
      <c r="H7" s="17">
        <v>7.2</v>
      </c>
      <c r="I7" s="18">
        <v>1</v>
      </c>
      <c r="J7" s="12" t="s">
        <v>33</v>
      </c>
    </row>
    <row r="8" spans="1:10" x14ac:dyDescent="0.2">
      <c r="B8" s="8" t="s">
        <v>24</v>
      </c>
      <c r="C8" s="55">
        <f>(C5+4*C6+C7)/6</f>
        <v>5.2</v>
      </c>
      <c r="D8" s="27">
        <f t="shared" ref="D8:I8" si="0">(D5+4*D6+D7)/6</f>
        <v>2.1</v>
      </c>
      <c r="E8" s="27">
        <f t="shared" si="0"/>
        <v>2.6</v>
      </c>
      <c r="F8" s="27">
        <f t="shared" si="0"/>
        <v>3.1</v>
      </c>
      <c r="G8" s="27">
        <f t="shared" si="0"/>
        <v>2.8000000000000003</v>
      </c>
      <c r="H8" s="27">
        <f t="shared" si="0"/>
        <v>3.4</v>
      </c>
      <c r="I8" s="56">
        <f t="shared" si="0"/>
        <v>1</v>
      </c>
      <c r="J8" s="12" t="s">
        <v>34</v>
      </c>
    </row>
    <row r="9" spans="1:10" ht="13.5" thickBot="1" x14ac:dyDescent="0.25">
      <c r="B9" s="8" t="s">
        <v>25</v>
      </c>
      <c r="C9" s="16">
        <f>((C7-C5)/6)^2</f>
        <v>0.25</v>
      </c>
      <c r="D9" s="17">
        <f t="shared" ref="D9:I9" si="1">((D7-D5)/6)^2</f>
        <v>9.0000000000000024E-2</v>
      </c>
      <c r="E9" s="17">
        <f t="shared" si="1"/>
        <v>1</v>
      </c>
      <c r="F9" s="17">
        <f t="shared" si="1"/>
        <v>0.15999999999999998</v>
      </c>
      <c r="G9" s="17">
        <f t="shared" si="1"/>
        <v>0.36</v>
      </c>
      <c r="H9" s="17">
        <f t="shared" si="1"/>
        <v>1</v>
      </c>
      <c r="I9" s="18">
        <f t="shared" si="1"/>
        <v>0</v>
      </c>
      <c r="J9" s="12" t="s">
        <v>35</v>
      </c>
    </row>
    <row r="10" spans="1:10" x14ac:dyDescent="0.2">
      <c r="B10" s="19"/>
      <c r="C10" s="20"/>
      <c r="D10" s="20"/>
      <c r="E10" s="20"/>
      <c r="F10" s="20"/>
      <c r="G10" s="20"/>
      <c r="H10" s="20"/>
      <c r="I10" s="20"/>
    </row>
    <row r="11" spans="1:10" x14ac:dyDescent="0.2">
      <c r="B11" s="6" t="s">
        <v>0</v>
      </c>
      <c r="C11" s="14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4">
        <v>7</v>
      </c>
    </row>
    <row r="12" spans="1:10" x14ac:dyDescent="0.2">
      <c r="B12" s="21"/>
      <c r="C12" s="22"/>
      <c r="D12" s="22"/>
      <c r="E12" s="22"/>
      <c r="F12" s="22"/>
      <c r="G12" s="22"/>
      <c r="H12" s="22"/>
      <c r="I12" s="22"/>
    </row>
    <row r="13" spans="1:10" ht="13.5" thickBot="1" x14ac:dyDescent="0.25">
      <c r="B13" s="6" t="s">
        <v>2</v>
      </c>
      <c r="C13" s="23" t="s">
        <v>3</v>
      </c>
      <c r="D13" s="23" t="s">
        <v>3</v>
      </c>
      <c r="E13" s="7">
        <v>1</v>
      </c>
      <c r="F13" s="7">
        <v>2</v>
      </c>
      <c r="G13" s="7">
        <v>2</v>
      </c>
      <c r="H13" s="7" t="s">
        <v>10</v>
      </c>
      <c r="I13" s="7" t="s">
        <v>11</v>
      </c>
    </row>
    <row r="14" spans="1:10" x14ac:dyDescent="0.2">
      <c r="B14" s="8" t="s">
        <v>4</v>
      </c>
      <c r="C14" s="9">
        <v>0</v>
      </c>
      <c r="D14" s="10">
        <v>0</v>
      </c>
      <c r="E14" s="10">
        <f>C16</f>
        <v>5.2</v>
      </c>
      <c r="F14" s="10">
        <f>D16</f>
        <v>2.1</v>
      </c>
      <c r="G14" s="10">
        <f>D16</f>
        <v>2.1</v>
      </c>
      <c r="H14" s="10">
        <f>MAX(E16:F16)</f>
        <v>7.8000000000000007</v>
      </c>
      <c r="I14" s="11">
        <f>MAX(E16:G16)</f>
        <v>7.8000000000000007</v>
      </c>
      <c r="J14" s="12" t="s">
        <v>14</v>
      </c>
    </row>
    <row r="15" spans="1:10" x14ac:dyDescent="0.2">
      <c r="B15" s="8" t="s">
        <v>1</v>
      </c>
      <c r="C15" s="13">
        <f>C8</f>
        <v>5.2</v>
      </c>
      <c r="D15" s="14">
        <f t="shared" ref="D15:I15" si="2">D8</f>
        <v>2.1</v>
      </c>
      <c r="E15" s="14">
        <f t="shared" si="2"/>
        <v>2.6</v>
      </c>
      <c r="F15" s="14">
        <f t="shared" si="2"/>
        <v>3.1</v>
      </c>
      <c r="G15" s="14">
        <f t="shared" si="2"/>
        <v>2.8000000000000003</v>
      </c>
      <c r="H15" s="14">
        <f t="shared" si="2"/>
        <v>3.4</v>
      </c>
      <c r="I15" s="15">
        <f t="shared" si="2"/>
        <v>1</v>
      </c>
    </row>
    <row r="16" spans="1:10" ht="13.5" thickBot="1" x14ac:dyDescent="0.25">
      <c r="B16" s="8" t="s">
        <v>5</v>
      </c>
      <c r="C16" s="16">
        <f>C14+C15</f>
        <v>5.2</v>
      </c>
      <c r="D16" s="17">
        <f t="shared" ref="D16:I16" si="3">D14+D15</f>
        <v>2.1</v>
      </c>
      <c r="E16" s="17">
        <f t="shared" si="3"/>
        <v>7.8000000000000007</v>
      </c>
      <c r="F16" s="17">
        <f t="shared" si="3"/>
        <v>5.2</v>
      </c>
      <c r="G16" s="17">
        <f t="shared" si="3"/>
        <v>4.9000000000000004</v>
      </c>
      <c r="H16" s="17">
        <f t="shared" si="3"/>
        <v>11.200000000000001</v>
      </c>
      <c r="I16" s="18">
        <f t="shared" si="3"/>
        <v>8.8000000000000007</v>
      </c>
      <c r="J16" s="12" t="s">
        <v>16</v>
      </c>
    </row>
    <row r="17" spans="2:21" x14ac:dyDescent="0.2">
      <c r="B17" s="24"/>
      <c r="C17" s="20"/>
      <c r="D17" s="20"/>
      <c r="E17" s="20"/>
      <c r="F17" s="20"/>
      <c r="G17" s="20"/>
      <c r="H17" s="25" t="s">
        <v>19</v>
      </c>
      <c r="I17" s="22">
        <f>MAX(C16:I16)</f>
        <v>11.200000000000001</v>
      </c>
      <c r="J17" s="12" t="s">
        <v>20</v>
      </c>
    </row>
    <row r="18" spans="2:21" x14ac:dyDescent="0.2">
      <c r="B18" s="6" t="s">
        <v>0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</row>
    <row r="19" spans="2:21" ht="13.5" thickBot="1" x14ac:dyDescent="0.25">
      <c r="B19" s="24"/>
      <c r="C19" s="20"/>
      <c r="D19" s="20"/>
      <c r="E19" s="20"/>
      <c r="F19" s="20"/>
      <c r="G19" s="20"/>
      <c r="H19" s="20"/>
      <c r="I19" s="26"/>
    </row>
    <row r="20" spans="2:21" ht="13.5" thickTop="1" x14ac:dyDescent="0.2">
      <c r="B20" s="8" t="s">
        <v>7</v>
      </c>
      <c r="C20" s="9">
        <f>C22-C21</f>
        <v>0</v>
      </c>
      <c r="D20" s="10">
        <f t="shared" ref="D20:I20" si="4">D22-D21</f>
        <v>2.600000000000001</v>
      </c>
      <c r="E20" s="10">
        <f t="shared" si="4"/>
        <v>5.2000000000000011</v>
      </c>
      <c r="F20" s="10">
        <f t="shared" si="4"/>
        <v>4.7000000000000011</v>
      </c>
      <c r="G20" s="10">
        <f t="shared" si="4"/>
        <v>7.4</v>
      </c>
      <c r="H20" s="10">
        <f t="shared" si="4"/>
        <v>7.8000000000000007</v>
      </c>
      <c r="I20" s="11">
        <f t="shared" si="4"/>
        <v>10.200000000000001</v>
      </c>
      <c r="J20" s="12" t="s">
        <v>17</v>
      </c>
      <c r="M20" s="37"/>
      <c r="N20" s="38"/>
      <c r="O20" s="38"/>
      <c r="P20" s="38"/>
      <c r="Q20" s="38"/>
      <c r="R20" s="38"/>
      <c r="S20" s="38"/>
      <c r="T20" s="38"/>
      <c r="U20" s="39"/>
    </row>
    <row r="21" spans="2:21" x14ac:dyDescent="0.2">
      <c r="B21" s="8" t="s">
        <v>1</v>
      </c>
      <c r="C21" s="13">
        <f t="shared" ref="C21:I21" si="5">C15</f>
        <v>5.2</v>
      </c>
      <c r="D21" s="14">
        <f t="shared" si="5"/>
        <v>2.1</v>
      </c>
      <c r="E21" s="14">
        <f t="shared" si="5"/>
        <v>2.6</v>
      </c>
      <c r="F21" s="14">
        <f t="shared" si="5"/>
        <v>3.1</v>
      </c>
      <c r="G21" s="14">
        <f t="shared" si="5"/>
        <v>2.8000000000000003</v>
      </c>
      <c r="H21" s="14">
        <f t="shared" si="5"/>
        <v>3.4</v>
      </c>
      <c r="I21" s="15">
        <f t="shared" si="5"/>
        <v>1</v>
      </c>
      <c r="M21" s="40"/>
      <c r="N21" s="22"/>
      <c r="O21" s="22"/>
      <c r="P21" s="7">
        <v>3</v>
      </c>
      <c r="Q21" s="29"/>
      <c r="R21" s="29"/>
      <c r="S21" s="41"/>
      <c r="T21" s="42">
        <v>7</v>
      </c>
      <c r="U21" s="43"/>
    </row>
    <row r="22" spans="2:21" ht="13.5" thickBot="1" x14ac:dyDescent="0.25">
      <c r="B22" s="8" t="s">
        <v>8</v>
      </c>
      <c r="C22" s="16">
        <f>E20</f>
        <v>5.2000000000000011</v>
      </c>
      <c r="D22" s="17">
        <f>MIN(F20:G20)</f>
        <v>4.7000000000000011</v>
      </c>
      <c r="E22" s="17">
        <f>MIN(H20:I20)</f>
        <v>7.8000000000000007</v>
      </c>
      <c r="F22" s="17">
        <f>MIN(H20:I20)</f>
        <v>7.8000000000000007</v>
      </c>
      <c r="G22" s="17">
        <f>I20</f>
        <v>10.200000000000001</v>
      </c>
      <c r="H22" s="17">
        <f>I17</f>
        <v>11.200000000000001</v>
      </c>
      <c r="I22" s="18">
        <f>I17</f>
        <v>11.200000000000001</v>
      </c>
      <c r="J22" s="12" t="s">
        <v>15</v>
      </c>
      <c r="M22" s="40"/>
      <c r="N22" s="7">
        <v>1</v>
      </c>
      <c r="O22" s="41"/>
      <c r="P22" s="26"/>
      <c r="Q22" s="22"/>
      <c r="R22" s="22"/>
      <c r="S22" s="22"/>
      <c r="T22" s="44"/>
      <c r="U22" s="43"/>
    </row>
    <row r="23" spans="2:21" x14ac:dyDescent="0.2">
      <c r="B23" s="6" t="s">
        <v>6</v>
      </c>
      <c r="C23" s="27">
        <v>3</v>
      </c>
      <c r="D23" s="27" t="s">
        <v>12</v>
      </c>
      <c r="E23" s="27" t="s">
        <v>13</v>
      </c>
      <c r="F23" s="27" t="s">
        <v>13</v>
      </c>
      <c r="G23" s="27">
        <v>7</v>
      </c>
      <c r="H23" s="28" t="s">
        <v>3</v>
      </c>
      <c r="I23" s="28" t="s">
        <v>3</v>
      </c>
      <c r="M23" s="40"/>
      <c r="N23" s="27"/>
      <c r="O23" s="22"/>
      <c r="P23" s="44"/>
      <c r="Q23" s="41"/>
      <c r="R23" s="42">
        <v>6</v>
      </c>
      <c r="S23" s="22"/>
      <c r="T23" s="44"/>
      <c r="U23" s="43"/>
    </row>
    <row r="24" spans="2:21" x14ac:dyDescent="0.2">
      <c r="B24" s="24"/>
      <c r="C24" s="20"/>
      <c r="D24" s="20"/>
      <c r="E24" s="20"/>
      <c r="F24" s="20"/>
      <c r="G24" s="20"/>
      <c r="H24" s="20"/>
      <c r="I24" s="26"/>
      <c r="M24" s="40"/>
      <c r="N24" s="22"/>
      <c r="O24" s="22"/>
      <c r="P24" s="27"/>
      <c r="Q24" s="22"/>
      <c r="R24" s="44"/>
      <c r="S24" s="22"/>
      <c r="T24" s="44"/>
      <c r="U24" s="43"/>
    </row>
    <row r="25" spans="2:21" x14ac:dyDescent="0.2">
      <c r="B25" s="6" t="s">
        <v>9</v>
      </c>
      <c r="C25" s="14">
        <f>C22-C16</f>
        <v>0</v>
      </c>
      <c r="D25" s="14">
        <f t="shared" ref="D25:I25" si="6">D22-D16</f>
        <v>2.600000000000001</v>
      </c>
      <c r="E25" s="14">
        <f t="shared" si="6"/>
        <v>0</v>
      </c>
      <c r="F25" s="14">
        <f t="shared" si="6"/>
        <v>2.6000000000000005</v>
      </c>
      <c r="G25" s="14">
        <f t="shared" si="6"/>
        <v>5.3000000000000007</v>
      </c>
      <c r="H25" s="14">
        <f t="shared" si="6"/>
        <v>0</v>
      </c>
      <c r="I25" s="14">
        <f t="shared" si="6"/>
        <v>2.4000000000000004</v>
      </c>
      <c r="J25" s="12" t="s">
        <v>18</v>
      </c>
      <c r="M25" s="40"/>
      <c r="N25" s="22"/>
      <c r="O25" s="22"/>
      <c r="P25" s="22"/>
      <c r="Q25" s="22"/>
      <c r="R25" s="44"/>
      <c r="S25" s="22"/>
      <c r="T25" s="44"/>
      <c r="U25" s="43"/>
    </row>
    <row r="26" spans="2:21" ht="13.5" thickBot="1" x14ac:dyDescent="0.25">
      <c r="B26" s="21"/>
      <c r="C26" s="22"/>
      <c r="D26" s="22"/>
      <c r="E26" s="22"/>
      <c r="F26" s="22"/>
      <c r="G26" s="22"/>
      <c r="H26" s="22"/>
      <c r="I26" s="22"/>
      <c r="J26" s="29" t="s">
        <v>28</v>
      </c>
      <c r="K26" s="22"/>
      <c r="M26" s="40"/>
      <c r="N26" s="22"/>
      <c r="O26" s="22"/>
      <c r="P26" s="7">
        <v>4</v>
      </c>
      <c r="Q26" s="41"/>
      <c r="R26" s="26"/>
      <c r="S26" s="22"/>
      <c r="T26" s="44"/>
      <c r="U26" s="43"/>
    </row>
    <row r="27" spans="2:21" x14ac:dyDescent="0.2">
      <c r="B27" s="30" t="s">
        <v>26</v>
      </c>
      <c r="C27" s="9">
        <f t="shared" ref="C27:E28" si="7">C8</f>
        <v>5.2</v>
      </c>
      <c r="D27" s="10">
        <f t="shared" si="7"/>
        <v>2.1</v>
      </c>
      <c r="E27" s="10">
        <f t="shared" si="7"/>
        <v>2.6</v>
      </c>
      <c r="F27" s="10"/>
      <c r="G27" s="10">
        <f t="shared" ref="G27:I28" si="8">G8</f>
        <v>2.8000000000000003</v>
      </c>
      <c r="H27" s="10">
        <f t="shared" si="8"/>
        <v>3.4</v>
      </c>
      <c r="I27" s="11">
        <f t="shared" si="8"/>
        <v>1</v>
      </c>
      <c r="J27" s="20">
        <f>SUM(C27:I27)</f>
        <v>17.100000000000001</v>
      </c>
      <c r="K27" s="22"/>
      <c r="M27" s="40"/>
      <c r="N27" s="22"/>
      <c r="O27" s="22"/>
      <c r="P27" s="44"/>
      <c r="Q27" s="22"/>
      <c r="R27" s="27"/>
      <c r="S27" s="22"/>
      <c r="T27" s="44"/>
      <c r="U27" s="43"/>
    </row>
    <row r="28" spans="2:21" ht="13.5" thickBot="1" x14ac:dyDescent="0.25">
      <c r="B28" s="8" t="s">
        <v>27</v>
      </c>
      <c r="C28" s="16">
        <f t="shared" si="7"/>
        <v>0.25</v>
      </c>
      <c r="D28" s="17">
        <f t="shared" si="7"/>
        <v>9.0000000000000024E-2</v>
      </c>
      <c r="E28" s="17">
        <f t="shared" si="7"/>
        <v>1</v>
      </c>
      <c r="F28" s="17"/>
      <c r="G28" s="17">
        <f t="shared" si="8"/>
        <v>0.36</v>
      </c>
      <c r="H28" s="17">
        <f t="shared" si="8"/>
        <v>1</v>
      </c>
      <c r="I28" s="18">
        <f t="shared" si="8"/>
        <v>0</v>
      </c>
      <c r="J28" s="20">
        <f>SUM(C28:I28)</f>
        <v>2.7</v>
      </c>
      <c r="K28" s="22"/>
      <c r="M28" s="40"/>
      <c r="N28" s="7">
        <v>2</v>
      </c>
      <c r="O28" s="41"/>
      <c r="P28" s="26"/>
      <c r="Q28" s="29"/>
      <c r="R28" s="29"/>
      <c r="S28" s="41"/>
      <c r="T28" s="26"/>
      <c r="U28" s="43"/>
    </row>
    <row r="29" spans="2:21" ht="13.5" thickBot="1" x14ac:dyDescent="0.25">
      <c r="B29" s="21"/>
      <c r="C29" s="22"/>
      <c r="D29" s="22"/>
      <c r="E29" s="22"/>
      <c r="F29" s="22"/>
      <c r="G29" s="22"/>
      <c r="H29" s="22"/>
      <c r="I29" s="22"/>
      <c r="M29" s="40"/>
      <c r="N29" s="44"/>
      <c r="O29" s="22"/>
      <c r="P29" s="27"/>
      <c r="Q29" s="22"/>
      <c r="R29" s="22"/>
      <c r="S29" s="22"/>
      <c r="T29" s="44"/>
      <c r="U29" s="43"/>
    </row>
    <row r="30" spans="2:21" x14ac:dyDescent="0.2">
      <c r="B30" s="30" t="s">
        <v>29</v>
      </c>
      <c r="C30" s="9">
        <v>9</v>
      </c>
      <c r="D30" s="10">
        <v>10</v>
      </c>
      <c r="E30" s="10">
        <v>11</v>
      </c>
      <c r="F30" s="10">
        <v>12</v>
      </c>
      <c r="G30" s="10">
        <v>13</v>
      </c>
      <c r="H30" s="10">
        <v>14</v>
      </c>
      <c r="I30" s="11">
        <v>15</v>
      </c>
      <c r="M30" s="40"/>
      <c r="N30" s="44"/>
      <c r="O30" s="22"/>
      <c r="P30" s="22"/>
      <c r="Q30" s="22"/>
      <c r="R30" s="22"/>
      <c r="S30" s="22"/>
      <c r="T30" s="44"/>
      <c r="U30" s="43"/>
    </row>
    <row r="31" spans="2:21" x14ac:dyDescent="0.2">
      <c r="B31" s="8" t="s">
        <v>36</v>
      </c>
      <c r="C31" s="31">
        <f>(C30-J27)/SQRT(J28)</f>
        <v>-4.9295030175464953</v>
      </c>
      <c r="D31" s="32">
        <f>(D30-J27)/SQRT(J28)</f>
        <v>-4.320922398096311</v>
      </c>
      <c r="E31" s="32">
        <f>(E30-J27)/SQRT(J28)</f>
        <v>-3.7123417786461266</v>
      </c>
      <c r="F31" s="32">
        <f>(F30-J27)/SQRT(J28)</f>
        <v>-3.1037611591959418</v>
      </c>
      <c r="G31" s="32">
        <f>(G30-J27)/SQRT(J28)</f>
        <v>-2.4951805397457574</v>
      </c>
      <c r="H31" s="32">
        <f>(H30-J27)/SQRT(J28)</f>
        <v>-1.886599920295573</v>
      </c>
      <c r="I31" s="33">
        <f>(I30-J27)/SQRT(J28)</f>
        <v>-1.2780193008453884</v>
      </c>
      <c r="M31" s="40"/>
      <c r="N31" s="44"/>
      <c r="O31" s="41"/>
      <c r="P31" s="42">
        <v>5</v>
      </c>
      <c r="Q31" s="29"/>
      <c r="R31" s="29"/>
      <c r="S31" s="41"/>
      <c r="T31" s="26"/>
      <c r="U31" s="43"/>
    </row>
    <row r="32" spans="2:21" ht="13.5" thickBot="1" x14ac:dyDescent="0.25">
      <c r="B32" s="8" t="s">
        <v>30</v>
      </c>
      <c r="C32" s="34">
        <f>NORMSDIST(C31)</f>
        <v>4.1219531191084061E-7</v>
      </c>
      <c r="D32" s="35">
        <f t="shared" ref="D32:I32" si="9">NORMSDIST(D31)</f>
        <v>7.7689157526544734E-6</v>
      </c>
      <c r="E32" s="35">
        <f t="shared" si="9"/>
        <v>1.026752159114292E-4</v>
      </c>
      <c r="F32" s="35">
        <f t="shared" si="9"/>
        <v>9.5538756868221821E-4</v>
      </c>
      <c r="G32" s="35">
        <f t="shared" si="9"/>
        <v>6.2946529100387618E-3</v>
      </c>
      <c r="H32" s="35">
        <f t="shared" si="9"/>
        <v>2.9607078753113285E-2</v>
      </c>
      <c r="I32" s="36">
        <f t="shared" si="9"/>
        <v>0.10062131047886184</v>
      </c>
      <c r="M32" s="40"/>
      <c r="N32" s="27"/>
      <c r="O32" s="22"/>
      <c r="P32" s="27"/>
      <c r="Q32" s="22"/>
      <c r="R32" s="22"/>
      <c r="S32" s="22"/>
      <c r="T32" s="27"/>
      <c r="U32" s="43"/>
    </row>
    <row r="33" spans="2:21" ht="13.5" thickBot="1" x14ac:dyDescent="0.25">
      <c r="B33" s="21"/>
      <c r="M33" s="45"/>
      <c r="N33" s="46"/>
      <c r="O33" s="46"/>
      <c r="P33" s="46"/>
      <c r="Q33" s="46"/>
      <c r="R33" s="46"/>
      <c r="S33" s="46"/>
      <c r="T33" s="46"/>
      <c r="U33" s="47"/>
    </row>
    <row r="34" spans="2:21" ht="13.5" thickTop="1" x14ac:dyDescent="0.2">
      <c r="B34" s="52" t="s">
        <v>64</v>
      </c>
      <c r="C34" s="53">
        <v>1</v>
      </c>
      <c r="D34" s="53">
        <v>2</v>
      </c>
      <c r="E34" s="53">
        <v>3</v>
      </c>
      <c r="F34" s="53">
        <v>4</v>
      </c>
      <c r="G34" s="53">
        <v>5</v>
      </c>
      <c r="H34" s="53">
        <v>6</v>
      </c>
      <c r="I34" s="53">
        <v>7</v>
      </c>
      <c r="J34" s="49"/>
      <c r="K34" s="49"/>
      <c r="L34" s="49"/>
      <c r="M34" s="49"/>
      <c r="N34" s="49"/>
      <c r="O34" s="49"/>
    </row>
    <row r="35" spans="2:21" x14ac:dyDescent="0.2">
      <c r="B35" s="51" t="s">
        <v>62</v>
      </c>
      <c r="C35" s="50">
        <f t="shared" ref="C35:I36" si="10">C8</f>
        <v>5.2</v>
      </c>
      <c r="D35" s="50">
        <f t="shared" si="10"/>
        <v>2.1</v>
      </c>
      <c r="E35" s="50">
        <f t="shared" si="10"/>
        <v>2.6</v>
      </c>
      <c r="F35" s="50">
        <f t="shared" si="10"/>
        <v>3.1</v>
      </c>
      <c r="G35" s="50">
        <f t="shared" si="10"/>
        <v>2.8000000000000003</v>
      </c>
      <c r="H35" s="50">
        <f t="shared" si="10"/>
        <v>3.4</v>
      </c>
      <c r="I35" s="50">
        <f t="shared" si="10"/>
        <v>1</v>
      </c>
      <c r="J35" s="49"/>
      <c r="K35" s="49"/>
      <c r="L35" s="49"/>
      <c r="M35" s="49"/>
      <c r="N35" s="49"/>
      <c r="O35" s="49"/>
    </row>
    <row r="36" spans="2:21" x14ac:dyDescent="0.2">
      <c r="B36" s="51" t="s">
        <v>63</v>
      </c>
      <c r="C36" s="50">
        <f t="shared" si="10"/>
        <v>0.25</v>
      </c>
      <c r="D36" s="50">
        <f t="shared" si="10"/>
        <v>9.0000000000000024E-2</v>
      </c>
      <c r="E36" s="50">
        <f t="shared" si="10"/>
        <v>1</v>
      </c>
      <c r="F36" s="50">
        <f t="shared" si="10"/>
        <v>0.15999999999999998</v>
      </c>
      <c r="G36" s="50">
        <f t="shared" si="10"/>
        <v>0.36</v>
      </c>
      <c r="H36" s="50">
        <f t="shared" si="10"/>
        <v>1</v>
      </c>
      <c r="I36" s="50">
        <f t="shared" si="10"/>
        <v>0</v>
      </c>
      <c r="J36" s="49"/>
      <c r="K36" s="49"/>
      <c r="L36" s="49"/>
      <c r="M36" s="49"/>
      <c r="N36" s="49"/>
      <c r="O36" s="49"/>
    </row>
    <row r="37" spans="2:21" x14ac:dyDescent="0.2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21" x14ac:dyDescent="0.2">
      <c r="B38" s="49" t="s">
        <v>53</v>
      </c>
      <c r="C38" s="49" t="s">
        <v>60</v>
      </c>
      <c r="D38" s="49" t="s">
        <v>61</v>
      </c>
      <c r="E38" s="49" t="s">
        <v>38</v>
      </c>
      <c r="F38" s="49">
        <v>9</v>
      </c>
      <c r="G38" s="49">
        <v>10</v>
      </c>
      <c r="H38" s="49">
        <v>11</v>
      </c>
      <c r="I38" s="49">
        <v>12</v>
      </c>
      <c r="J38" s="49">
        <v>13</v>
      </c>
      <c r="K38" s="49">
        <v>14</v>
      </c>
      <c r="L38" s="49">
        <v>15</v>
      </c>
      <c r="M38" s="49"/>
      <c r="N38" s="49"/>
      <c r="O38" s="49"/>
      <c r="P38" s="49"/>
      <c r="Q38" s="49"/>
      <c r="S38" s="49"/>
    </row>
    <row r="39" spans="2:21" x14ac:dyDescent="0.2">
      <c r="B39" s="50" t="s">
        <v>54</v>
      </c>
      <c r="C39" s="50">
        <f>C35+E35+H35</f>
        <v>11.200000000000001</v>
      </c>
      <c r="D39" s="50">
        <f>C36+E36+H36</f>
        <v>2.25</v>
      </c>
      <c r="E39" s="50" t="s">
        <v>39</v>
      </c>
      <c r="F39" s="50">
        <f t="shared" ref="F39:L39" si="11">NORMSDIST((F38-$C$39)/SQRT($D$39))</f>
        <v>7.1233377413985999E-2</v>
      </c>
      <c r="G39" s="50">
        <f t="shared" si="11"/>
        <v>0.21185539858339644</v>
      </c>
      <c r="H39" s="50">
        <f t="shared" si="11"/>
        <v>0.44696488337638568</v>
      </c>
      <c r="I39" s="50">
        <f t="shared" si="11"/>
        <v>0.70309857139614862</v>
      </c>
      <c r="J39" s="50">
        <f t="shared" si="11"/>
        <v>0.88493032977829156</v>
      </c>
      <c r="K39" s="50">
        <f t="shared" si="11"/>
        <v>0.9690259242932594</v>
      </c>
      <c r="L39" s="50">
        <f t="shared" si="11"/>
        <v>0.99435082724443935</v>
      </c>
      <c r="M39" s="49"/>
      <c r="N39" s="49"/>
      <c r="O39" s="49"/>
    </row>
    <row r="40" spans="2:21" x14ac:dyDescent="0.2">
      <c r="M40" s="49"/>
      <c r="N40" s="49"/>
      <c r="O40" s="49"/>
    </row>
    <row r="41" spans="2:2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49"/>
      <c r="N41" s="49"/>
      <c r="O41" s="49"/>
    </row>
    <row r="42" spans="2:21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49"/>
      <c r="N42" s="49"/>
      <c r="O42" s="49"/>
    </row>
    <row r="43" spans="2:21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49"/>
      <c r="N43" s="49"/>
      <c r="O43" s="49"/>
    </row>
    <row r="44" spans="2:21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9"/>
      <c r="N44" s="49"/>
      <c r="O44" s="49"/>
    </row>
    <row r="45" spans="2:21" x14ac:dyDescent="0.2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2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21" x14ac:dyDescent="0.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21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x14ac:dyDescent="0.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2:12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12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12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2:12" x14ac:dyDescent="0.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2:12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2:12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2:12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2:12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2:12" x14ac:dyDescent="0.2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2:12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2:12" x14ac:dyDescent="0.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2:12" x14ac:dyDescent="0.2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2:12" x14ac:dyDescent="0.2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2:12" x14ac:dyDescent="0.2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</sheetData>
  <pageMargins left="0.75" right="0.75" top="1" bottom="1" header="0.5" footer="0.5"/>
  <pageSetup scale="115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288C-5C1B-429A-AEA1-F9ED814336D0}">
  <dimension ref="A1:U60"/>
  <sheetViews>
    <sheetView zoomScale="70" zoomScaleNormal="70" workbookViewId="0">
      <selection activeCell="F62" sqref="F62"/>
    </sheetView>
  </sheetViews>
  <sheetFormatPr defaultColWidth="9.140625" defaultRowHeight="12.75" x14ac:dyDescent="0.2"/>
  <cols>
    <col min="1" max="1" width="4.28515625" style="5" customWidth="1"/>
    <col min="2" max="2" width="13" style="5" customWidth="1"/>
    <col min="3" max="4" width="9.5703125" style="5" bestFit="1" customWidth="1"/>
    <col min="5" max="5" width="10.85546875" style="5" customWidth="1"/>
    <col min="6" max="9" width="9.5703125" style="5" bestFit="1" customWidth="1"/>
    <col min="10" max="16384" width="9.140625" style="5"/>
  </cols>
  <sheetData>
    <row r="1" spans="1:10" ht="18" x14ac:dyDescent="0.25">
      <c r="A1" s="48" t="s">
        <v>65</v>
      </c>
    </row>
    <row r="2" spans="1:10" ht="18" x14ac:dyDescent="0.25">
      <c r="A2" s="48"/>
    </row>
    <row r="3" spans="1:10" ht="18" x14ac:dyDescent="0.25">
      <c r="A3" s="48"/>
      <c r="C3" s="4" t="s">
        <v>37</v>
      </c>
    </row>
    <row r="5" spans="1:10" ht="13.5" thickBot="1" x14ac:dyDescent="0.25">
      <c r="B5" s="6" t="s">
        <v>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</row>
    <row r="6" spans="1:10" ht="15.75" x14ac:dyDescent="0.25">
      <c r="B6" s="8" t="s">
        <v>21</v>
      </c>
      <c r="C6" s="9">
        <v>4.0999999999999996</v>
      </c>
      <c r="D6" s="10">
        <v>1.4</v>
      </c>
      <c r="E6" s="10">
        <v>0.8</v>
      </c>
      <c r="F6" s="71">
        <v>2.1</v>
      </c>
      <c r="G6" s="77">
        <v>5.2</v>
      </c>
      <c r="H6" s="74">
        <v>1.2</v>
      </c>
      <c r="I6" s="11">
        <v>1</v>
      </c>
      <c r="J6" s="12" t="s">
        <v>31</v>
      </c>
    </row>
    <row r="7" spans="1:10" ht="15.75" x14ac:dyDescent="0.25">
      <c r="B7" s="8" t="s">
        <v>22</v>
      </c>
      <c r="C7" s="13">
        <v>5</v>
      </c>
      <c r="D7" s="14">
        <v>2</v>
      </c>
      <c r="E7" s="14">
        <v>2</v>
      </c>
      <c r="F7" s="72">
        <v>3</v>
      </c>
      <c r="G7" s="78">
        <v>7</v>
      </c>
      <c r="H7" s="75">
        <v>3</v>
      </c>
      <c r="I7" s="15">
        <v>1</v>
      </c>
      <c r="J7" s="12" t="s">
        <v>32</v>
      </c>
    </row>
    <row r="8" spans="1:10" ht="16.5" thickBot="1" x14ac:dyDescent="0.3">
      <c r="B8" s="8" t="s">
        <v>23</v>
      </c>
      <c r="C8" s="16">
        <v>7.1</v>
      </c>
      <c r="D8" s="17">
        <v>3.2</v>
      </c>
      <c r="E8" s="17">
        <v>6.8</v>
      </c>
      <c r="F8" s="73">
        <v>4.5</v>
      </c>
      <c r="G8" s="79">
        <v>15.4</v>
      </c>
      <c r="H8" s="76">
        <v>7.2</v>
      </c>
      <c r="I8" s="18">
        <v>1</v>
      </c>
      <c r="J8" s="12" t="s">
        <v>33</v>
      </c>
    </row>
    <row r="9" spans="1:10" x14ac:dyDescent="0.2">
      <c r="B9" s="8" t="s">
        <v>24</v>
      </c>
      <c r="C9" s="9">
        <f>(C6+4*C7+C8)/6</f>
        <v>5.2</v>
      </c>
      <c r="D9" s="10">
        <f t="shared" ref="D9:I9" si="0">(D6+4*D7+D8)/6</f>
        <v>2.1</v>
      </c>
      <c r="E9" s="10">
        <f t="shared" si="0"/>
        <v>2.6</v>
      </c>
      <c r="F9" s="10">
        <f t="shared" si="0"/>
        <v>3.1</v>
      </c>
      <c r="G9" s="10">
        <f t="shared" si="0"/>
        <v>8.1</v>
      </c>
      <c r="H9" s="10">
        <f t="shared" si="0"/>
        <v>3.4</v>
      </c>
      <c r="I9" s="11">
        <f t="shared" si="0"/>
        <v>1</v>
      </c>
      <c r="J9" s="12" t="s">
        <v>34</v>
      </c>
    </row>
    <row r="10" spans="1:10" ht="13.5" thickBot="1" x14ac:dyDescent="0.25">
      <c r="B10" s="8" t="s">
        <v>25</v>
      </c>
      <c r="C10" s="16">
        <f>((C8-C6)/6)^2</f>
        <v>0.25</v>
      </c>
      <c r="D10" s="17">
        <f t="shared" ref="D10:I10" si="1">((D8-D6)/6)^2</f>
        <v>9.0000000000000024E-2</v>
      </c>
      <c r="E10" s="17">
        <f t="shared" si="1"/>
        <v>1</v>
      </c>
      <c r="F10" s="17">
        <f t="shared" si="1"/>
        <v>0.15999999999999998</v>
      </c>
      <c r="G10" s="17">
        <f t="shared" si="1"/>
        <v>2.8899999999999997</v>
      </c>
      <c r="H10" s="17">
        <f t="shared" si="1"/>
        <v>1</v>
      </c>
      <c r="I10" s="18">
        <f t="shared" si="1"/>
        <v>0</v>
      </c>
      <c r="J10" s="12" t="s">
        <v>35</v>
      </c>
    </row>
    <row r="11" spans="1:10" x14ac:dyDescent="0.2">
      <c r="B11" s="19"/>
      <c r="C11" s="20"/>
      <c r="D11" s="20"/>
      <c r="E11" s="20"/>
      <c r="F11" s="20"/>
      <c r="G11" s="20"/>
      <c r="H11" s="20"/>
      <c r="I11" s="20"/>
    </row>
    <row r="12" spans="1:10" x14ac:dyDescent="0.2">
      <c r="B12" s="6" t="s">
        <v>0</v>
      </c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4">
        <v>7</v>
      </c>
    </row>
    <row r="13" spans="1:10" x14ac:dyDescent="0.2">
      <c r="B13" s="21"/>
      <c r="C13" s="22"/>
      <c r="D13" s="22"/>
      <c r="E13" s="22"/>
      <c r="F13" s="22"/>
      <c r="G13" s="22"/>
      <c r="H13" s="22"/>
      <c r="I13" s="22"/>
    </row>
    <row r="14" spans="1:10" ht="13.5" thickBot="1" x14ac:dyDescent="0.25">
      <c r="B14" s="6" t="s">
        <v>2</v>
      </c>
      <c r="C14" s="23" t="s">
        <v>3</v>
      </c>
      <c r="D14" s="23" t="s">
        <v>3</v>
      </c>
      <c r="E14" s="7">
        <v>1</v>
      </c>
      <c r="F14" s="7">
        <v>2</v>
      </c>
      <c r="G14" s="7">
        <v>2</v>
      </c>
      <c r="H14" s="7" t="s">
        <v>10</v>
      </c>
      <c r="I14" s="7" t="s">
        <v>11</v>
      </c>
    </row>
    <row r="15" spans="1:10" x14ac:dyDescent="0.2">
      <c r="B15" s="8" t="s">
        <v>4</v>
      </c>
      <c r="C15" s="9">
        <v>0</v>
      </c>
      <c r="D15" s="10">
        <v>0</v>
      </c>
      <c r="E15" s="10">
        <f>C17</f>
        <v>5.2</v>
      </c>
      <c r="F15" s="10">
        <f>D17</f>
        <v>2.1</v>
      </c>
      <c r="G15" s="10">
        <f>D17</f>
        <v>2.1</v>
      </c>
      <c r="H15" s="10">
        <f>MAX(E17:F17)</f>
        <v>7.8000000000000007</v>
      </c>
      <c r="I15" s="11">
        <f>MAX(E17:G17)</f>
        <v>10.199999999999999</v>
      </c>
      <c r="J15" s="12" t="s">
        <v>14</v>
      </c>
    </row>
    <row r="16" spans="1:10" x14ac:dyDescent="0.2">
      <c r="B16" s="8" t="s">
        <v>1</v>
      </c>
      <c r="C16" s="13">
        <f>C9</f>
        <v>5.2</v>
      </c>
      <c r="D16" s="14">
        <f t="shared" ref="D16:I16" si="2">D9</f>
        <v>2.1</v>
      </c>
      <c r="E16" s="14">
        <f t="shared" si="2"/>
        <v>2.6</v>
      </c>
      <c r="F16" s="14">
        <f t="shared" si="2"/>
        <v>3.1</v>
      </c>
      <c r="G16" s="14">
        <f t="shared" si="2"/>
        <v>8.1</v>
      </c>
      <c r="H16" s="14">
        <f t="shared" si="2"/>
        <v>3.4</v>
      </c>
      <c r="I16" s="15">
        <f t="shared" si="2"/>
        <v>1</v>
      </c>
    </row>
    <row r="17" spans="2:21" ht="13.5" thickBot="1" x14ac:dyDescent="0.25">
      <c r="B17" s="8" t="s">
        <v>5</v>
      </c>
      <c r="C17" s="16">
        <f>C15+C16</f>
        <v>5.2</v>
      </c>
      <c r="D17" s="17">
        <f t="shared" ref="D17:I17" si="3">D15+D16</f>
        <v>2.1</v>
      </c>
      <c r="E17" s="17">
        <f t="shared" si="3"/>
        <v>7.8000000000000007</v>
      </c>
      <c r="F17" s="17">
        <f t="shared" si="3"/>
        <v>5.2</v>
      </c>
      <c r="G17" s="17">
        <f t="shared" si="3"/>
        <v>10.199999999999999</v>
      </c>
      <c r="H17" s="17">
        <f t="shared" si="3"/>
        <v>11.200000000000001</v>
      </c>
      <c r="I17" s="18">
        <f t="shared" si="3"/>
        <v>11.2</v>
      </c>
      <c r="J17" s="12" t="s">
        <v>16</v>
      </c>
    </row>
    <row r="18" spans="2:21" x14ac:dyDescent="0.2">
      <c r="B18" s="24"/>
      <c r="C18" s="20"/>
      <c r="D18" s="20"/>
      <c r="E18" s="20"/>
      <c r="F18" s="20"/>
      <c r="G18" s="20"/>
      <c r="H18" s="25" t="s">
        <v>19</v>
      </c>
      <c r="I18" s="22">
        <f>MAX(C17:I17)</f>
        <v>11.200000000000001</v>
      </c>
      <c r="J18" s="12" t="s">
        <v>20</v>
      </c>
    </row>
    <row r="19" spans="2:21" x14ac:dyDescent="0.2">
      <c r="B19" s="6" t="s">
        <v>0</v>
      </c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>
        <v>6</v>
      </c>
      <c r="I19" s="14">
        <v>7</v>
      </c>
    </row>
    <row r="20" spans="2:21" ht="13.5" thickBot="1" x14ac:dyDescent="0.25">
      <c r="B20" s="24"/>
      <c r="C20" s="20"/>
      <c r="D20" s="20"/>
      <c r="E20" s="20"/>
      <c r="F20" s="20"/>
      <c r="G20" s="20"/>
      <c r="H20" s="20"/>
      <c r="I20" s="26"/>
    </row>
    <row r="21" spans="2:21" ht="13.5" thickTop="1" x14ac:dyDescent="0.2">
      <c r="B21" s="8" t="s">
        <v>7</v>
      </c>
      <c r="C21" s="9">
        <f>C23-C22</f>
        <v>0</v>
      </c>
      <c r="D21" s="10">
        <f t="shared" ref="D21:I21" si="4">D23-D22</f>
        <v>0</v>
      </c>
      <c r="E21" s="10">
        <f t="shared" si="4"/>
        <v>5.2000000000000011</v>
      </c>
      <c r="F21" s="10">
        <f t="shared" si="4"/>
        <v>4.7000000000000011</v>
      </c>
      <c r="G21" s="10">
        <f t="shared" si="4"/>
        <v>2.1000000000000014</v>
      </c>
      <c r="H21" s="10">
        <f t="shared" si="4"/>
        <v>7.8000000000000007</v>
      </c>
      <c r="I21" s="11">
        <f t="shared" si="4"/>
        <v>10.200000000000001</v>
      </c>
      <c r="J21" s="12" t="s">
        <v>17</v>
      </c>
      <c r="M21" s="37"/>
      <c r="N21" s="38"/>
      <c r="O21" s="38"/>
      <c r="P21" s="38"/>
      <c r="Q21" s="38"/>
      <c r="R21" s="38"/>
      <c r="S21" s="38"/>
      <c r="T21" s="38"/>
      <c r="U21" s="39"/>
    </row>
    <row r="22" spans="2:21" x14ac:dyDescent="0.2">
      <c r="B22" s="8" t="s">
        <v>1</v>
      </c>
      <c r="C22" s="13">
        <f t="shared" ref="C22:I22" si="5">C16</f>
        <v>5.2</v>
      </c>
      <c r="D22" s="14">
        <f t="shared" si="5"/>
        <v>2.1</v>
      </c>
      <c r="E22" s="14">
        <f t="shared" si="5"/>
        <v>2.6</v>
      </c>
      <c r="F22" s="14">
        <f t="shared" si="5"/>
        <v>3.1</v>
      </c>
      <c r="G22" s="14">
        <f t="shared" si="5"/>
        <v>8.1</v>
      </c>
      <c r="H22" s="14">
        <f t="shared" si="5"/>
        <v>3.4</v>
      </c>
      <c r="I22" s="15">
        <f t="shared" si="5"/>
        <v>1</v>
      </c>
      <c r="M22" s="40"/>
      <c r="N22" s="22"/>
      <c r="O22" s="22"/>
      <c r="P22" s="7">
        <v>3</v>
      </c>
      <c r="Q22" s="29"/>
      <c r="R22" s="29"/>
      <c r="S22" s="41"/>
      <c r="T22" s="42">
        <v>7</v>
      </c>
      <c r="U22" s="43"/>
    </row>
    <row r="23" spans="2:21" ht="13.5" thickBot="1" x14ac:dyDescent="0.25">
      <c r="B23" s="8" t="s">
        <v>8</v>
      </c>
      <c r="C23" s="16">
        <f>E21</f>
        <v>5.2000000000000011</v>
      </c>
      <c r="D23" s="17">
        <f>MIN(F21:G21)</f>
        <v>2.1000000000000014</v>
      </c>
      <c r="E23" s="17">
        <f>MIN(H21:I21)</f>
        <v>7.8000000000000007</v>
      </c>
      <c r="F23" s="17">
        <f>MIN(H21:I21)</f>
        <v>7.8000000000000007</v>
      </c>
      <c r="G23" s="17">
        <f>I21</f>
        <v>10.200000000000001</v>
      </c>
      <c r="H23" s="17">
        <f>I18</f>
        <v>11.200000000000001</v>
      </c>
      <c r="I23" s="18">
        <f>I18</f>
        <v>11.200000000000001</v>
      </c>
      <c r="J23" s="12" t="s">
        <v>15</v>
      </c>
      <c r="M23" s="40"/>
      <c r="N23" s="7">
        <v>1</v>
      </c>
      <c r="O23" s="41"/>
      <c r="P23" s="26"/>
      <c r="Q23" s="22"/>
      <c r="R23" s="22"/>
      <c r="S23" s="22"/>
      <c r="T23" s="44"/>
      <c r="U23" s="43"/>
    </row>
    <row r="24" spans="2:21" x14ac:dyDescent="0.2">
      <c r="B24" s="6" t="s">
        <v>6</v>
      </c>
      <c r="C24" s="27">
        <v>3</v>
      </c>
      <c r="D24" s="27" t="s">
        <v>12</v>
      </c>
      <c r="E24" s="27" t="s">
        <v>13</v>
      </c>
      <c r="F24" s="27" t="s">
        <v>13</v>
      </c>
      <c r="G24" s="27">
        <v>7</v>
      </c>
      <c r="H24" s="28" t="s">
        <v>3</v>
      </c>
      <c r="I24" s="28" t="s">
        <v>3</v>
      </c>
      <c r="M24" s="40"/>
      <c r="N24" s="27"/>
      <c r="O24" s="22"/>
      <c r="P24" s="44"/>
      <c r="Q24" s="41"/>
      <c r="R24" s="42">
        <v>6</v>
      </c>
      <c r="S24" s="22"/>
      <c r="T24" s="44"/>
      <c r="U24" s="43"/>
    </row>
    <row r="25" spans="2:21" x14ac:dyDescent="0.2">
      <c r="B25" s="24"/>
      <c r="C25" s="20"/>
      <c r="D25" s="20"/>
      <c r="E25" s="20"/>
      <c r="F25" s="20"/>
      <c r="G25" s="20"/>
      <c r="H25" s="20"/>
      <c r="I25" s="26"/>
      <c r="M25" s="40"/>
      <c r="N25" s="22"/>
      <c r="O25" s="22"/>
      <c r="P25" s="27"/>
      <c r="Q25" s="22"/>
      <c r="R25" s="44"/>
      <c r="S25" s="22"/>
      <c r="T25" s="44"/>
      <c r="U25" s="43"/>
    </row>
    <row r="26" spans="2:21" x14ac:dyDescent="0.2">
      <c r="B26" s="6" t="s">
        <v>9</v>
      </c>
      <c r="C26" s="14">
        <f>C23-C17</f>
        <v>0</v>
      </c>
      <c r="D26" s="14">
        <f t="shared" ref="D26:I26" si="6">D23-D17</f>
        <v>0</v>
      </c>
      <c r="E26" s="14">
        <f t="shared" si="6"/>
        <v>0</v>
      </c>
      <c r="F26" s="14">
        <f t="shared" si="6"/>
        <v>2.6000000000000005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2" t="s">
        <v>18</v>
      </c>
      <c r="M26" s="40"/>
      <c r="N26" s="22"/>
      <c r="O26" s="22"/>
      <c r="P26" s="22"/>
      <c r="Q26" s="22"/>
      <c r="R26" s="44"/>
      <c r="S26" s="22"/>
      <c r="T26" s="44"/>
      <c r="U26" s="43"/>
    </row>
    <row r="27" spans="2:21" ht="13.5" thickBot="1" x14ac:dyDescent="0.25">
      <c r="B27" s="21"/>
      <c r="C27" s="22"/>
      <c r="D27" s="22"/>
      <c r="E27" s="22"/>
      <c r="F27" s="22"/>
      <c r="G27" s="22"/>
      <c r="H27" s="22"/>
      <c r="I27" s="22"/>
      <c r="J27" s="29" t="s">
        <v>28</v>
      </c>
      <c r="K27" s="22"/>
      <c r="M27" s="40"/>
      <c r="N27" s="22"/>
      <c r="O27" s="22"/>
      <c r="P27" s="7">
        <v>4</v>
      </c>
      <c r="Q27" s="41"/>
      <c r="R27" s="26"/>
      <c r="S27" s="22"/>
      <c r="T27" s="44"/>
      <c r="U27" s="43"/>
    </row>
    <row r="28" spans="2:21" x14ac:dyDescent="0.2">
      <c r="B28" s="30" t="s">
        <v>26</v>
      </c>
      <c r="C28" s="9">
        <f t="shared" ref="C28:E29" si="7">C9</f>
        <v>5.2</v>
      </c>
      <c r="D28" s="10">
        <f t="shared" si="7"/>
        <v>2.1</v>
      </c>
      <c r="E28" s="10">
        <f t="shared" si="7"/>
        <v>2.6</v>
      </c>
      <c r="F28" s="10"/>
      <c r="G28" s="10">
        <f t="shared" ref="G28:I29" si="8">G9</f>
        <v>8.1</v>
      </c>
      <c r="H28" s="10">
        <f t="shared" si="8"/>
        <v>3.4</v>
      </c>
      <c r="I28" s="11">
        <f t="shared" si="8"/>
        <v>1</v>
      </c>
      <c r="J28" s="20">
        <f>SUM(C28:I28)</f>
        <v>22.4</v>
      </c>
      <c r="K28" s="22"/>
      <c r="M28" s="40"/>
      <c r="N28" s="22"/>
      <c r="O28" s="22"/>
      <c r="P28" s="44"/>
      <c r="Q28" s="22"/>
      <c r="R28" s="27"/>
      <c r="S28" s="22"/>
      <c r="T28" s="44"/>
      <c r="U28" s="43"/>
    </row>
    <row r="29" spans="2:21" ht="13.5" thickBot="1" x14ac:dyDescent="0.25">
      <c r="B29" s="8" t="s">
        <v>27</v>
      </c>
      <c r="C29" s="16">
        <f t="shared" si="7"/>
        <v>0.25</v>
      </c>
      <c r="D29" s="17">
        <f t="shared" si="7"/>
        <v>9.0000000000000024E-2</v>
      </c>
      <c r="E29" s="17">
        <f t="shared" si="7"/>
        <v>1</v>
      </c>
      <c r="F29" s="17"/>
      <c r="G29" s="17">
        <f t="shared" si="8"/>
        <v>2.8899999999999997</v>
      </c>
      <c r="H29" s="17">
        <f t="shared" si="8"/>
        <v>1</v>
      </c>
      <c r="I29" s="18">
        <f t="shared" si="8"/>
        <v>0</v>
      </c>
      <c r="J29" s="20">
        <f>SUM(C29:I29)</f>
        <v>5.2299999999999995</v>
      </c>
      <c r="K29" s="22"/>
      <c r="M29" s="40"/>
      <c r="N29" s="7">
        <v>2</v>
      </c>
      <c r="O29" s="41"/>
      <c r="P29" s="26"/>
      <c r="Q29" s="29"/>
      <c r="R29" s="29"/>
      <c r="S29" s="41"/>
      <c r="T29" s="26"/>
      <c r="U29" s="43"/>
    </row>
    <row r="30" spans="2:21" ht="13.5" thickBot="1" x14ac:dyDescent="0.25">
      <c r="B30" s="21"/>
      <c r="C30" s="22"/>
      <c r="D30" s="22"/>
      <c r="E30" s="22"/>
      <c r="F30" s="22"/>
      <c r="G30" s="22"/>
      <c r="H30" s="22"/>
      <c r="I30" s="22"/>
      <c r="M30" s="40"/>
      <c r="N30" s="44"/>
      <c r="O30" s="22"/>
      <c r="P30" s="27"/>
      <c r="Q30" s="22"/>
      <c r="R30" s="22"/>
      <c r="S30" s="22"/>
      <c r="T30" s="44"/>
      <c r="U30" s="43"/>
    </row>
    <row r="31" spans="2:21" x14ac:dyDescent="0.2">
      <c r="B31" s="30" t="s">
        <v>29</v>
      </c>
      <c r="C31" s="9">
        <v>9</v>
      </c>
      <c r="D31" s="10">
        <v>10</v>
      </c>
      <c r="E31" s="10">
        <v>11</v>
      </c>
      <c r="F31" s="10">
        <v>12</v>
      </c>
      <c r="G31" s="10">
        <v>13</v>
      </c>
      <c r="H31" s="10">
        <v>14</v>
      </c>
      <c r="I31" s="11">
        <v>15</v>
      </c>
      <c r="M31" s="40"/>
      <c r="N31" s="44"/>
      <c r="O31" s="22"/>
      <c r="P31" s="22"/>
      <c r="Q31" s="22"/>
      <c r="R31" s="22"/>
      <c r="S31" s="22"/>
      <c r="T31" s="44"/>
      <c r="U31" s="43"/>
    </row>
    <row r="32" spans="2:21" x14ac:dyDescent="0.2">
      <c r="B32" s="8" t="s">
        <v>36</v>
      </c>
      <c r="C32" s="31">
        <f>(C31-J28)/SQRT(J29)</f>
        <v>-5.8594108905847886</v>
      </c>
      <c r="D32" s="32">
        <f>(D31-J28)/SQRT(J29)</f>
        <v>-5.4221414211381624</v>
      </c>
      <c r="E32" s="32">
        <f>(E31-J28)/SQRT(J29)</f>
        <v>-4.9848719516915363</v>
      </c>
      <c r="F32" s="32">
        <f>(F31-J28)/SQRT(J29)</f>
        <v>-4.5476024822449101</v>
      </c>
      <c r="G32" s="32">
        <f>(G31-J28)/SQRT(J29)</f>
        <v>-4.110333012798284</v>
      </c>
      <c r="H32" s="32">
        <f>(H31-J28)/SQRT(J29)</f>
        <v>-3.6730635433516583</v>
      </c>
      <c r="I32" s="33">
        <f>(I31-J28)/SQRT(J29)</f>
        <v>-3.2357940739050322</v>
      </c>
      <c r="M32" s="40"/>
      <c r="N32" s="44"/>
      <c r="O32" s="41"/>
      <c r="P32" s="42">
        <v>5</v>
      </c>
      <c r="Q32" s="29"/>
      <c r="R32" s="29"/>
      <c r="S32" s="41"/>
      <c r="T32" s="26"/>
      <c r="U32" s="43"/>
    </row>
    <row r="33" spans="2:21" ht="13.5" thickBot="1" x14ac:dyDescent="0.25">
      <c r="B33" s="8" t="s">
        <v>30</v>
      </c>
      <c r="C33" s="34">
        <f>NORMSDIST(C32)</f>
        <v>2.3225602948448677E-9</v>
      </c>
      <c r="D33" s="35">
        <f t="shared" ref="D33:I33" si="9">NORMSDIST(D32)</f>
        <v>2.9444631006413166E-8</v>
      </c>
      <c r="E33" s="35">
        <f t="shared" si="9"/>
        <v>3.1001430583749081E-7</v>
      </c>
      <c r="F33" s="35">
        <f t="shared" si="9"/>
        <v>2.7130250093279412E-6</v>
      </c>
      <c r="G33" s="35">
        <f t="shared" si="9"/>
        <v>1.9754445626353927E-5</v>
      </c>
      <c r="H33" s="35">
        <f t="shared" si="9"/>
        <v>1.1982992829804113E-4</v>
      </c>
      <c r="I33" s="36">
        <f t="shared" si="9"/>
        <v>6.0652430822026766E-4</v>
      </c>
      <c r="M33" s="40"/>
      <c r="N33" s="27"/>
      <c r="O33" s="22"/>
      <c r="P33" s="27"/>
      <c r="Q33" s="22"/>
      <c r="R33" s="22"/>
      <c r="S33" s="22"/>
      <c r="T33" s="27"/>
      <c r="U33" s="43"/>
    </row>
    <row r="34" spans="2:21" ht="13.5" thickBot="1" x14ac:dyDescent="0.25">
      <c r="B34" s="21"/>
      <c r="M34" s="45"/>
      <c r="N34" s="46"/>
      <c r="O34" s="46"/>
      <c r="P34" s="46"/>
      <c r="Q34" s="46"/>
      <c r="R34" s="46"/>
      <c r="S34" s="46"/>
      <c r="T34" s="46"/>
      <c r="U34" s="47"/>
    </row>
    <row r="35" spans="2:21" ht="13.5" thickTop="1" x14ac:dyDescent="0.2">
      <c r="B35" s="52" t="s">
        <v>64</v>
      </c>
      <c r="C35" s="53">
        <v>1</v>
      </c>
      <c r="D35" s="53">
        <v>2</v>
      </c>
      <c r="E35" s="53">
        <v>3</v>
      </c>
      <c r="F35" s="53">
        <v>4</v>
      </c>
      <c r="G35" s="53">
        <v>5</v>
      </c>
      <c r="H35" s="53">
        <v>6</v>
      </c>
      <c r="I35" s="53">
        <v>7</v>
      </c>
      <c r="J35" s="49"/>
      <c r="K35" s="49"/>
      <c r="L35" s="49"/>
      <c r="M35" s="49"/>
      <c r="N35" s="49"/>
      <c r="O35" s="49"/>
    </row>
    <row r="36" spans="2:21" x14ac:dyDescent="0.2">
      <c r="B36" s="51" t="s">
        <v>62</v>
      </c>
      <c r="C36" s="50">
        <f t="shared" ref="C36:I37" si="10">C9</f>
        <v>5.2</v>
      </c>
      <c r="D36" s="50">
        <f t="shared" si="10"/>
        <v>2.1</v>
      </c>
      <c r="E36" s="50">
        <f t="shared" si="10"/>
        <v>2.6</v>
      </c>
      <c r="F36" s="50">
        <f t="shared" si="10"/>
        <v>3.1</v>
      </c>
      <c r="G36" s="50">
        <f t="shared" si="10"/>
        <v>8.1</v>
      </c>
      <c r="H36" s="50">
        <f t="shared" si="10"/>
        <v>3.4</v>
      </c>
      <c r="I36" s="50">
        <f t="shared" si="10"/>
        <v>1</v>
      </c>
      <c r="J36" s="49"/>
      <c r="K36" s="49"/>
      <c r="L36" s="49"/>
      <c r="M36" s="49"/>
      <c r="N36" s="49"/>
      <c r="O36" s="49"/>
    </row>
    <row r="37" spans="2:21" x14ac:dyDescent="0.2">
      <c r="B37" s="51" t="s">
        <v>63</v>
      </c>
      <c r="C37" s="50">
        <f t="shared" si="10"/>
        <v>0.25</v>
      </c>
      <c r="D37" s="50">
        <f t="shared" si="10"/>
        <v>9.0000000000000024E-2</v>
      </c>
      <c r="E37" s="50">
        <f t="shared" si="10"/>
        <v>1</v>
      </c>
      <c r="F37" s="50">
        <f t="shared" si="10"/>
        <v>0.15999999999999998</v>
      </c>
      <c r="G37" s="50">
        <f t="shared" si="10"/>
        <v>2.8899999999999997</v>
      </c>
      <c r="H37" s="50">
        <f t="shared" si="10"/>
        <v>1</v>
      </c>
      <c r="I37" s="50">
        <f t="shared" si="10"/>
        <v>0</v>
      </c>
      <c r="J37" s="49"/>
      <c r="K37" s="49"/>
      <c r="L37" s="49"/>
      <c r="M37" s="49"/>
      <c r="N37" s="49"/>
      <c r="O37" s="49"/>
    </row>
    <row r="38" spans="2:21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2:21" x14ac:dyDescent="0.2">
      <c r="B39" s="49" t="s">
        <v>59</v>
      </c>
      <c r="C39" s="49" t="s">
        <v>60</v>
      </c>
      <c r="D39" s="49" t="s">
        <v>61</v>
      </c>
      <c r="E39" s="49" t="s">
        <v>38</v>
      </c>
      <c r="F39" s="49">
        <v>9</v>
      </c>
      <c r="G39" s="49">
        <v>10</v>
      </c>
      <c r="H39" s="49">
        <v>11</v>
      </c>
      <c r="I39" s="49">
        <v>12</v>
      </c>
      <c r="J39" s="49">
        <v>13</v>
      </c>
      <c r="K39" s="49">
        <v>14</v>
      </c>
      <c r="L39" s="49">
        <v>15</v>
      </c>
      <c r="M39" s="49"/>
      <c r="N39" s="49"/>
      <c r="O39" s="49"/>
      <c r="P39" s="49"/>
      <c r="Q39" s="49"/>
      <c r="S39" s="49"/>
    </row>
    <row r="40" spans="2:21" x14ac:dyDescent="0.2">
      <c r="B40" s="50" t="s">
        <v>56</v>
      </c>
      <c r="C40" s="50">
        <f>C36+E36+I36</f>
        <v>8.8000000000000007</v>
      </c>
      <c r="D40" s="50">
        <f>C37+E37+I37</f>
        <v>1.25</v>
      </c>
      <c r="E40" s="50" t="s">
        <v>39</v>
      </c>
      <c r="F40" s="50">
        <f>NORMSDIST(($F$39-C40)/SQRT(D40))</f>
        <v>0.5709861715062392</v>
      </c>
      <c r="G40" s="50">
        <f t="shared" ref="G40:L40" si="11">NORMSDIST((G39-$C$40)/SQRT($D$40))</f>
        <v>0.85843456466882662</v>
      </c>
      <c r="H40" s="50">
        <f t="shared" si="11"/>
        <v>0.9754510091953672</v>
      </c>
      <c r="I40" s="50">
        <f t="shared" si="11"/>
        <v>0.99789622435725411</v>
      </c>
      <c r="J40" s="50">
        <f t="shared" si="11"/>
        <v>0.99991387927330622</v>
      </c>
      <c r="K40" s="50">
        <f t="shared" si="11"/>
        <v>0.99999834852470371</v>
      </c>
      <c r="L40" s="50">
        <f t="shared" si="11"/>
        <v>0.99999998533992562</v>
      </c>
      <c r="M40" s="49"/>
      <c r="N40" s="49"/>
      <c r="O40" s="49"/>
    </row>
    <row r="41" spans="2:21" x14ac:dyDescent="0.2">
      <c r="B41" s="50" t="s">
        <v>54</v>
      </c>
      <c r="C41" s="50">
        <f>C36+E36+H36</f>
        <v>11.200000000000001</v>
      </c>
      <c r="D41" s="50">
        <f>C37+E37+H37</f>
        <v>2.25</v>
      </c>
      <c r="E41" s="50" t="s">
        <v>39</v>
      </c>
      <c r="F41" s="50">
        <f>NORMSDIST((F39-$C$41)/SQRT($D$41))</f>
        <v>7.1233377413985999E-2</v>
      </c>
      <c r="G41" s="50">
        <f t="shared" ref="G41:L41" si="12">NORMSDIST((G39-$C$41)/SQRT($D$41))</f>
        <v>0.21185539858339644</v>
      </c>
      <c r="H41" s="50">
        <f t="shared" si="12"/>
        <v>0.44696488337638568</v>
      </c>
      <c r="I41" s="50">
        <f t="shared" si="12"/>
        <v>0.70309857139614862</v>
      </c>
      <c r="J41" s="50">
        <f t="shared" si="12"/>
        <v>0.88493032977829156</v>
      </c>
      <c r="K41" s="50">
        <f t="shared" si="12"/>
        <v>0.9690259242932594</v>
      </c>
      <c r="L41" s="50">
        <f t="shared" si="12"/>
        <v>0.99435082724443935</v>
      </c>
      <c r="M41" s="49"/>
      <c r="N41" s="49"/>
      <c r="O41" s="49"/>
    </row>
    <row r="42" spans="2:21" x14ac:dyDescent="0.2">
      <c r="B42" s="50" t="s">
        <v>57</v>
      </c>
      <c r="C42" s="50">
        <f>D36+F36+H36</f>
        <v>8.6</v>
      </c>
      <c r="D42" s="50">
        <f>D37+F37+H37</f>
        <v>1.25</v>
      </c>
      <c r="E42" s="50" t="s">
        <v>39</v>
      </c>
      <c r="F42" s="50">
        <f>NORMSDIST((F39-$C$42)/SQRT($D$42))</f>
        <v>0.63974260643187253</v>
      </c>
      <c r="G42" s="50">
        <f t="shared" ref="G42:L42" si="13">NORMSDIST((G39-$C$42)/SQRT($D$42))</f>
        <v>0.89475114997233129</v>
      </c>
      <c r="H42" s="50">
        <f t="shared" si="13"/>
        <v>0.98408843630675491</v>
      </c>
      <c r="I42" s="50">
        <f t="shared" si="13"/>
        <v>0.99882123620210228</v>
      </c>
      <c r="J42" s="50">
        <f t="shared" si="13"/>
        <v>0.99995848464833681</v>
      </c>
      <c r="K42" s="50">
        <f t="shared" si="13"/>
        <v>0.99999931701524725</v>
      </c>
      <c r="L42" s="50">
        <f t="shared" si="13"/>
        <v>0.99999999480798651</v>
      </c>
      <c r="M42" s="49"/>
      <c r="N42" s="49"/>
      <c r="O42" s="49"/>
    </row>
    <row r="43" spans="2:21" x14ac:dyDescent="0.2">
      <c r="B43" s="50" t="s">
        <v>58</v>
      </c>
      <c r="C43" s="50">
        <f>D36+F36+I36</f>
        <v>6.2</v>
      </c>
      <c r="D43" s="50">
        <f>D37+F37+I37</f>
        <v>0.25</v>
      </c>
      <c r="E43" s="50" t="s">
        <v>39</v>
      </c>
      <c r="F43" s="50">
        <f>NORMSDIST((F39-$C$43)/SQRT($D$43))</f>
        <v>0.99999998928240974</v>
      </c>
      <c r="G43" s="50">
        <f t="shared" ref="G43:L43" si="14">NORMSDIST((G39-$C$43)/SQRT($D$43))</f>
        <v>0.99999999999998523</v>
      </c>
      <c r="H43" s="50">
        <f t="shared" si="14"/>
        <v>1</v>
      </c>
      <c r="I43" s="50">
        <f t="shared" si="14"/>
        <v>1</v>
      </c>
      <c r="J43" s="50">
        <f t="shared" si="14"/>
        <v>1</v>
      </c>
      <c r="K43" s="50">
        <f t="shared" si="14"/>
        <v>1</v>
      </c>
      <c r="L43" s="50">
        <f t="shared" si="14"/>
        <v>1</v>
      </c>
      <c r="M43" s="49"/>
      <c r="N43" s="49"/>
      <c r="O43" s="49"/>
    </row>
    <row r="44" spans="2:21" x14ac:dyDescent="0.2">
      <c r="B44" s="50" t="s">
        <v>55</v>
      </c>
      <c r="C44" s="50">
        <f>D36+G36+I36</f>
        <v>11.2</v>
      </c>
      <c r="D44" s="50">
        <f>D37+G37+I37</f>
        <v>2.9799999999999995</v>
      </c>
      <c r="E44" s="50" t="s">
        <v>39</v>
      </c>
      <c r="F44" s="50">
        <f>NORMSDIST((F39-$C$44)/SQRT($D$44))</f>
        <v>0.10125627999950898</v>
      </c>
      <c r="G44" s="50">
        <f t="shared" ref="G44:L44" si="15">NORMSDIST((G39-$C$44)/SQRT($D$44))</f>
        <v>0.24348336616553046</v>
      </c>
      <c r="H44" s="50">
        <f t="shared" si="15"/>
        <v>0.45388298145662453</v>
      </c>
      <c r="I44" s="50">
        <f t="shared" si="15"/>
        <v>0.67847103506710515</v>
      </c>
      <c r="J44" s="50">
        <f t="shared" si="15"/>
        <v>0.8514591515737403</v>
      </c>
      <c r="K44" s="50">
        <f t="shared" si="15"/>
        <v>0.94759794585493851</v>
      </c>
      <c r="L44" s="50">
        <f t="shared" si="15"/>
        <v>0.98614192778142051</v>
      </c>
      <c r="M44" s="49"/>
      <c r="N44" s="49"/>
      <c r="O44" s="49"/>
    </row>
    <row r="45" spans="2:21" x14ac:dyDescent="0.2">
      <c r="B45" s="49"/>
      <c r="C45" s="49"/>
      <c r="D45" s="49"/>
      <c r="E45" s="49" t="s">
        <v>39</v>
      </c>
      <c r="F45" s="49">
        <f>PRODUCT(F40:F44)</f>
        <v>2.6347315095864628E-3</v>
      </c>
      <c r="G45" s="49">
        <f t="shared" ref="G45:L45" si="16">PRODUCT(G40:G44)</f>
        <v>3.9620348741396985E-2</v>
      </c>
      <c r="H45" s="49">
        <f t="shared" si="16"/>
        <v>0.19474077466956791</v>
      </c>
      <c r="I45" s="49">
        <f t="shared" si="16"/>
        <v>0.47546732205407644</v>
      </c>
      <c r="J45" s="49">
        <f t="shared" si="16"/>
        <v>0.75338585899770283</v>
      </c>
      <c r="K45" s="49">
        <f t="shared" si="16"/>
        <v>0.91824483173063243</v>
      </c>
      <c r="L45" s="49">
        <f t="shared" si="16"/>
        <v>0.98057102220349923</v>
      </c>
      <c r="M45" s="49"/>
      <c r="N45" s="49"/>
      <c r="O45" s="49"/>
    </row>
    <row r="46" spans="2:2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21" x14ac:dyDescent="0.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21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x14ac:dyDescent="0.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2:12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12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12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2:12" x14ac:dyDescent="0.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2:12" x14ac:dyDescent="0.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7" spans="2:12" x14ac:dyDescent="0.2">
      <c r="B57" s="49" t="str">
        <f t="shared" ref="B57:L57" si="17">B39</f>
        <v>Paths</v>
      </c>
      <c r="C57" s="49" t="str">
        <f t="shared" si="17"/>
        <v>Mean</v>
      </c>
      <c r="D57" s="49" t="str">
        <f t="shared" si="17"/>
        <v>Var</v>
      </c>
      <c r="E57" s="49" t="str">
        <f t="shared" si="17"/>
        <v>T=</v>
      </c>
      <c r="F57" s="49">
        <f t="shared" si="17"/>
        <v>9</v>
      </c>
      <c r="G57" s="49">
        <f t="shared" si="17"/>
        <v>10</v>
      </c>
      <c r="H57" s="49">
        <f t="shared" si="17"/>
        <v>11</v>
      </c>
      <c r="I57" s="49">
        <f t="shared" si="17"/>
        <v>12</v>
      </c>
      <c r="J57" s="49">
        <f t="shared" si="17"/>
        <v>13</v>
      </c>
      <c r="K57" s="49">
        <f t="shared" si="17"/>
        <v>14</v>
      </c>
      <c r="L57" s="49">
        <f t="shared" si="17"/>
        <v>15</v>
      </c>
    </row>
    <row r="58" spans="2:12" x14ac:dyDescent="0.2">
      <c r="B58" s="50" t="str">
        <f t="shared" ref="B58:L58" si="18">B41</f>
        <v>1,3,6</v>
      </c>
      <c r="C58" s="50">
        <f t="shared" si="18"/>
        <v>11.200000000000001</v>
      </c>
      <c r="D58" s="50">
        <f t="shared" si="18"/>
        <v>2.25</v>
      </c>
      <c r="E58" s="50" t="str">
        <f t="shared" si="18"/>
        <v>P[TOC&lt;T]=</v>
      </c>
      <c r="F58" s="50">
        <f>F41</f>
        <v>7.1233377413985999E-2</v>
      </c>
      <c r="G58" s="50">
        <f t="shared" si="18"/>
        <v>0.21185539858339644</v>
      </c>
      <c r="H58" s="50">
        <f t="shared" si="18"/>
        <v>0.44696488337638568</v>
      </c>
      <c r="I58" s="50">
        <f t="shared" si="18"/>
        <v>0.70309857139614862</v>
      </c>
      <c r="J58" s="50">
        <f t="shared" si="18"/>
        <v>0.88493032977829156</v>
      </c>
      <c r="K58" s="50">
        <f t="shared" si="18"/>
        <v>0.9690259242932594</v>
      </c>
      <c r="L58" s="50">
        <f t="shared" si="18"/>
        <v>0.99435082724443935</v>
      </c>
    </row>
    <row r="59" spans="2:12" x14ac:dyDescent="0.2">
      <c r="B59" s="50" t="str">
        <f t="shared" ref="B59:L59" si="19">B44</f>
        <v>2,5,7</v>
      </c>
      <c r="C59" s="50">
        <f t="shared" si="19"/>
        <v>11.2</v>
      </c>
      <c r="D59" s="50">
        <f t="shared" si="19"/>
        <v>2.9799999999999995</v>
      </c>
      <c r="E59" s="50" t="str">
        <f t="shared" si="19"/>
        <v>P[TOC&lt;T]=</v>
      </c>
      <c r="F59" s="50">
        <f>F44</f>
        <v>0.10125627999950898</v>
      </c>
      <c r="G59" s="50">
        <f t="shared" si="19"/>
        <v>0.24348336616553046</v>
      </c>
      <c r="H59" s="50">
        <f t="shared" si="19"/>
        <v>0.45388298145662453</v>
      </c>
      <c r="I59" s="50">
        <f t="shared" si="19"/>
        <v>0.67847103506710515</v>
      </c>
      <c r="J59" s="50">
        <f t="shared" si="19"/>
        <v>0.8514591515737403</v>
      </c>
      <c r="K59" s="50">
        <f t="shared" si="19"/>
        <v>0.94759794585493851</v>
      </c>
      <c r="L59" s="50">
        <f t="shared" si="19"/>
        <v>0.98614192778142051</v>
      </c>
    </row>
    <row r="60" spans="2:12" x14ac:dyDescent="0.2">
      <c r="B60" s="49"/>
      <c r="C60" s="49"/>
      <c r="D60" s="49"/>
      <c r="E60" s="49" t="str">
        <f>E45</f>
        <v>P[TOC&lt;T]=</v>
      </c>
      <c r="F60" s="49">
        <f>PRODUCT(F58:F59)</f>
        <v>7.2128268087412652E-3</v>
      </c>
      <c r="G60" s="49">
        <f t="shared" ref="G60:L60" si="20">PRODUCT(G58:G59)</f>
        <v>5.1583265587425521E-2</v>
      </c>
      <c r="H60" s="49">
        <f t="shared" si="20"/>
        <v>0.2028697538732864</v>
      </c>
      <c r="I60" s="49">
        <f t="shared" si="20"/>
        <v>0.47703201548934787</v>
      </c>
      <c r="J60" s="49">
        <f t="shared" si="20"/>
        <v>0.75348202779489437</v>
      </c>
      <c r="K60" s="49">
        <f t="shared" si="20"/>
        <v>0.91824697534047572</v>
      </c>
      <c r="L60" s="49">
        <f t="shared" si="20"/>
        <v>0.98057104166988163</v>
      </c>
    </row>
  </sheetData>
  <pageMargins left="0.75" right="0.75" top="1" bottom="1" header="0.5" footer="0.5"/>
  <pageSetup scale="115" orientation="landscape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CF93-1F8D-46D7-95AF-9ABB888860F2}">
  <dimension ref="A1:U76"/>
  <sheetViews>
    <sheetView zoomScale="70" zoomScaleNormal="70" workbookViewId="0">
      <selection activeCell="L10" sqref="L10"/>
    </sheetView>
  </sheetViews>
  <sheetFormatPr defaultColWidth="9.140625" defaultRowHeight="12.75" x14ac:dyDescent="0.2"/>
  <cols>
    <col min="1" max="1" width="4.28515625" style="5" customWidth="1"/>
    <col min="2" max="2" width="13" style="5" customWidth="1"/>
    <col min="3" max="4" width="9.5703125" style="5" bestFit="1" customWidth="1"/>
    <col min="5" max="5" width="10.85546875" style="5" customWidth="1"/>
    <col min="6" max="9" width="9.5703125" style="5" bestFit="1" customWidth="1"/>
    <col min="10" max="16384" width="9.140625" style="5"/>
  </cols>
  <sheetData>
    <row r="1" spans="1:17" ht="18" x14ac:dyDescent="0.25">
      <c r="A1" s="48" t="s">
        <v>68</v>
      </c>
    </row>
    <row r="2" spans="1:17" ht="18" x14ac:dyDescent="0.25">
      <c r="A2" s="48"/>
    </row>
    <row r="3" spans="1:17" ht="18.75" thickBot="1" x14ac:dyDescent="0.3">
      <c r="A3" s="48"/>
      <c r="C3" s="54"/>
      <c r="D3" s="54"/>
      <c r="E3" s="53"/>
      <c r="F3" s="53"/>
      <c r="G3" s="53"/>
      <c r="H3" s="53"/>
      <c r="I3" s="59" t="s">
        <v>40</v>
      </c>
      <c r="J3" s="53"/>
      <c r="K3" s="53"/>
      <c r="L3" s="59" t="s">
        <v>52</v>
      </c>
      <c r="M3" s="53"/>
      <c r="N3" s="53"/>
      <c r="O3" s="53"/>
      <c r="P3" s="54"/>
    </row>
    <row r="4" spans="1:17" ht="18" x14ac:dyDescent="0.25">
      <c r="A4" s="48"/>
      <c r="C4" s="60" t="s">
        <v>41</v>
      </c>
      <c r="D4" s="54"/>
      <c r="E4" s="53" t="s">
        <v>48</v>
      </c>
      <c r="F4" s="53" t="s">
        <v>49</v>
      </c>
      <c r="G4" s="53" t="s">
        <v>50</v>
      </c>
      <c r="H4" s="53"/>
      <c r="I4" s="63" t="s">
        <v>47</v>
      </c>
      <c r="J4" s="64" t="s">
        <v>51</v>
      </c>
      <c r="K4" s="53"/>
      <c r="L4" s="63" t="s">
        <v>47</v>
      </c>
      <c r="M4" s="68" t="s">
        <v>51</v>
      </c>
      <c r="N4" s="53"/>
      <c r="O4" s="53"/>
      <c r="P4" s="54"/>
    </row>
    <row r="5" spans="1:17" ht="18" x14ac:dyDescent="0.25">
      <c r="A5" s="48"/>
      <c r="C5" s="58" t="s">
        <v>42</v>
      </c>
      <c r="D5" s="57"/>
      <c r="E5" s="50"/>
      <c r="F5" s="50">
        <v>10</v>
      </c>
      <c r="G5" s="50">
        <f>G13</f>
        <v>0.21185539858339644</v>
      </c>
      <c r="H5" s="53"/>
      <c r="I5" s="65">
        <v>375</v>
      </c>
      <c r="J5" s="66">
        <f>I5*G5</f>
        <v>79.445774468773664</v>
      </c>
      <c r="K5" s="53"/>
      <c r="L5" s="65">
        <v>275</v>
      </c>
      <c r="M5" s="66">
        <f>L5*G5</f>
        <v>58.260234610434019</v>
      </c>
      <c r="N5" s="53"/>
      <c r="O5" s="53"/>
      <c r="P5" s="54"/>
    </row>
    <row r="6" spans="1:17" ht="18" x14ac:dyDescent="0.25">
      <c r="A6" s="48"/>
      <c r="C6" s="61" t="s">
        <v>43</v>
      </c>
      <c r="D6" s="62"/>
      <c r="E6" s="50">
        <v>10</v>
      </c>
      <c r="F6" s="50">
        <v>11</v>
      </c>
      <c r="G6" s="50">
        <f>H13-G13</f>
        <v>0.23510948479298924</v>
      </c>
      <c r="H6" s="53"/>
      <c r="I6" s="65">
        <v>300</v>
      </c>
      <c r="J6" s="66">
        <f t="shared" ref="J6:J9" si="0">I6*G6</f>
        <v>70.532845437896768</v>
      </c>
      <c r="K6" s="53"/>
      <c r="L6" s="65">
        <v>250</v>
      </c>
      <c r="M6" s="66">
        <f>L6*G6</f>
        <v>58.777371198247309</v>
      </c>
      <c r="N6" s="53"/>
      <c r="O6" s="53"/>
      <c r="P6" s="54"/>
    </row>
    <row r="7" spans="1:17" ht="18" x14ac:dyDescent="0.25">
      <c r="A7" s="48"/>
      <c r="C7" s="61" t="s">
        <v>44</v>
      </c>
      <c r="D7" s="62"/>
      <c r="E7" s="50">
        <v>11</v>
      </c>
      <c r="F7" s="50">
        <v>12</v>
      </c>
      <c r="G7" s="50">
        <f>I13-H13</f>
        <v>0.25613368801976294</v>
      </c>
      <c r="H7" s="53"/>
      <c r="I7" s="65">
        <v>200</v>
      </c>
      <c r="J7" s="66">
        <f t="shared" si="0"/>
        <v>51.226737603952586</v>
      </c>
      <c r="K7" s="53"/>
      <c r="L7" s="65">
        <v>200</v>
      </c>
      <c r="M7" s="66">
        <f>L7*G7</f>
        <v>51.226737603952586</v>
      </c>
      <c r="N7" s="53"/>
      <c r="O7" s="53"/>
      <c r="P7" s="54"/>
    </row>
    <row r="8" spans="1:17" ht="18" x14ac:dyDescent="0.25">
      <c r="A8" s="48"/>
      <c r="C8" s="61" t="s">
        <v>45</v>
      </c>
      <c r="D8" s="62"/>
      <c r="E8" s="50">
        <v>12</v>
      </c>
      <c r="F8" s="50">
        <v>13</v>
      </c>
      <c r="G8" s="50">
        <f>J13-I13</f>
        <v>0.18183175838214294</v>
      </c>
      <c r="H8" s="53"/>
      <c r="I8" s="65">
        <v>0</v>
      </c>
      <c r="J8" s="66">
        <f t="shared" si="0"/>
        <v>0</v>
      </c>
      <c r="K8" s="53"/>
      <c r="L8" s="65">
        <v>150</v>
      </c>
      <c r="M8" s="66">
        <f>L8*G8</f>
        <v>27.274763757321441</v>
      </c>
      <c r="N8" s="53"/>
      <c r="O8" s="53"/>
      <c r="P8" s="54"/>
    </row>
    <row r="9" spans="1:17" ht="18.75" thickBot="1" x14ac:dyDescent="0.3">
      <c r="A9" s="48"/>
      <c r="C9" s="61" t="s">
        <v>46</v>
      </c>
      <c r="D9" s="62"/>
      <c r="E9" s="50">
        <v>13</v>
      </c>
      <c r="F9" s="50"/>
      <c r="G9" s="50">
        <f>1-J13</f>
        <v>0.11506967022170844</v>
      </c>
      <c r="H9" s="53"/>
      <c r="I9" s="65">
        <v>0</v>
      </c>
      <c r="J9" s="69">
        <f t="shared" si="0"/>
        <v>0</v>
      </c>
      <c r="K9" s="53"/>
      <c r="L9" s="65">
        <v>40</v>
      </c>
      <c r="M9" s="69">
        <f>L9*G9</f>
        <v>4.6027868088683377</v>
      </c>
      <c r="N9" s="53"/>
      <c r="O9" s="53"/>
      <c r="P9" s="54"/>
    </row>
    <row r="10" spans="1:17" ht="18.75" thickBot="1" x14ac:dyDescent="0.3">
      <c r="A10" s="48"/>
      <c r="C10" s="54"/>
      <c r="D10" s="54"/>
      <c r="E10" s="53"/>
      <c r="F10" s="53"/>
      <c r="G10" s="53"/>
      <c r="H10" s="53"/>
      <c r="I10" s="67" t="s">
        <v>67</v>
      </c>
      <c r="J10" s="70">
        <f>SUM(J5:J9)</f>
        <v>201.205357510623</v>
      </c>
      <c r="K10" s="53"/>
      <c r="L10" s="67" t="s">
        <v>67</v>
      </c>
      <c r="M10" s="70">
        <f>SUM(M5:M9)</f>
        <v>200.14189397882367</v>
      </c>
      <c r="N10" s="53"/>
      <c r="O10" s="53"/>
      <c r="P10" s="54"/>
    </row>
    <row r="11" spans="1:17" ht="18" x14ac:dyDescent="0.25">
      <c r="A11" s="48"/>
    </row>
    <row r="12" spans="1:17" ht="18" x14ac:dyDescent="0.25">
      <c r="A12" s="48"/>
      <c r="B12" s="49" t="str">
        <f>B51</f>
        <v>Path</v>
      </c>
      <c r="C12" s="49" t="str">
        <f t="shared" ref="C12:L12" si="1">C51</f>
        <v>Mean</v>
      </c>
      <c r="D12" s="49" t="str">
        <f t="shared" si="1"/>
        <v>Var</v>
      </c>
      <c r="E12" s="49" t="str">
        <f t="shared" si="1"/>
        <v>T=</v>
      </c>
      <c r="F12" s="49">
        <f t="shared" si="1"/>
        <v>9</v>
      </c>
      <c r="G12" s="49">
        <f t="shared" si="1"/>
        <v>10</v>
      </c>
      <c r="H12" s="49">
        <f t="shared" si="1"/>
        <v>11</v>
      </c>
      <c r="I12" s="49">
        <f t="shared" si="1"/>
        <v>12</v>
      </c>
      <c r="J12" s="49">
        <f t="shared" si="1"/>
        <v>13</v>
      </c>
      <c r="K12" s="49">
        <f t="shared" si="1"/>
        <v>14</v>
      </c>
      <c r="L12" s="49">
        <f t="shared" si="1"/>
        <v>15</v>
      </c>
      <c r="M12" s="49"/>
      <c r="N12" s="49"/>
      <c r="O12" s="49"/>
      <c r="P12" s="49"/>
      <c r="Q12" s="49"/>
    </row>
    <row r="13" spans="1:17" ht="18" x14ac:dyDescent="0.25">
      <c r="A13" s="48"/>
      <c r="B13" s="50" t="str">
        <f>B52</f>
        <v>1,3,6</v>
      </c>
      <c r="C13" s="50">
        <f t="shared" ref="C13:L13" si="2">C52</f>
        <v>11.200000000000001</v>
      </c>
      <c r="D13" s="50">
        <f t="shared" si="2"/>
        <v>2.25</v>
      </c>
      <c r="E13" s="50" t="str">
        <f t="shared" si="2"/>
        <v>P[TOC&lt;T]=</v>
      </c>
      <c r="F13" s="50">
        <f t="shared" si="2"/>
        <v>7.1233377413985999E-2</v>
      </c>
      <c r="G13" s="50">
        <f t="shared" si="2"/>
        <v>0.21185539858339644</v>
      </c>
      <c r="H13" s="50">
        <f t="shared" si="2"/>
        <v>0.44696488337638568</v>
      </c>
      <c r="I13" s="50">
        <f t="shared" si="2"/>
        <v>0.70309857139614862</v>
      </c>
      <c r="J13" s="50">
        <f t="shared" si="2"/>
        <v>0.88493032977829156</v>
      </c>
      <c r="K13" s="50">
        <f t="shared" si="2"/>
        <v>0.9690259242932594</v>
      </c>
      <c r="L13" s="50">
        <f t="shared" si="2"/>
        <v>0.99435082724443935</v>
      </c>
      <c r="M13" s="49"/>
      <c r="N13" s="49"/>
      <c r="O13" s="49"/>
      <c r="P13" s="49"/>
      <c r="Q13" s="49"/>
    </row>
    <row r="14" spans="1:17" ht="18" x14ac:dyDescent="0.25">
      <c r="A14" s="48"/>
    </row>
    <row r="15" spans="1:17" ht="18" x14ac:dyDescent="0.25">
      <c r="A15" s="48"/>
    </row>
    <row r="17" spans="2:10" ht="13.5" thickBot="1" x14ac:dyDescent="0.25">
      <c r="B17" s="6" t="s">
        <v>0</v>
      </c>
      <c r="C17" s="7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</row>
    <row r="18" spans="2:10" ht="15.75" x14ac:dyDescent="0.25">
      <c r="B18" s="8" t="s">
        <v>21</v>
      </c>
      <c r="C18" s="9">
        <v>4.0999999999999996</v>
      </c>
      <c r="D18" s="10">
        <v>1.4</v>
      </c>
      <c r="E18" s="10">
        <v>0.8</v>
      </c>
      <c r="F18" s="10">
        <v>2.1</v>
      </c>
      <c r="G18" s="2">
        <v>0.6</v>
      </c>
      <c r="H18" s="10">
        <v>1.2</v>
      </c>
      <c r="I18" s="11">
        <v>1</v>
      </c>
      <c r="J18" s="12" t="s">
        <v>31</v>
      </c>
    </row>
    <row r="19" spans="2:10" ht="15.75" x14ac:dyDescent="0.25">
      <c r="B19" s="8" t="s">
        <v>22</v>
      </c>
      <c r="C19" s="13">
        <v>5</v>
      </c>
      <c r="D19" s="14">
        <v>2</v>
      </c>
      <c r="E19" s="14">
        <v>2</v>
      </c>
      <c r="F19" s="14">
        <v>3</v>
      </c>
      <c r="G19" s="1">
        <v>3</v>
      </c>
      <c r="H19" s="14">
        <v>3</v>
      </c>
      <c r="I19" s="15">
        <v>1</v>
      </c>
      <c r="J19" s="12" t="s">
        <v>32</v>
      </c>
    </row>
    <row r="20" spans="2:10" ht="16.5" thickBot="1" x14ac:dyDescent="0.3">
      <c r="B20" s="8" t="s">
        <v>23</v>
      </c>
      <c r="C20" s="16">
        <v>7.1</v>
      </c>
      <c r="D20" s="17">
        <v>3.2</v>
      </c>
      <c r="E20" s="17">
        <v>6.8</v>
      </c>
      <c r="F20" s="17">
        <v>4.5</v>
      </c>
      <c r="G20" s="3">
        <v>4.2</v>
      </c>
      <c r="H20" s="17">
        <v>7.2</v>
      </c>
      <c r="I20" s="18">
        <v>1</v>
      </c>
      <c r="J20" s="12" t="s">
        <v>33</v>
      </c>
    </row>
    <row r="21" spans="2:10" x14ac:dyDescent="0.2">
      <c r="B21" s="8" t="s">
        <v>24</v>
      </c>
      <c r="C21" s="55">
        <f>(C18+4*C19+C20)/6</f>
        <v>5.2</v>
      </c>
      <c r="D21" s="27">
        <f t="shared" ref="D21:I21" si="3">(D18+4*D19+D20)/6</f>
        <v>2.1</v>
      </c>
      <c r="E21" s="27">
        <f t="shared" si="3"/>
        <v>2.6</v>
      </c>
      <c r="F21" s="27">
        <f t="shared" si="3"/>
        <v>3.1</v>
      </c>
      <c r="G21" s="27">
        <f t="shared" si="3"/>
        <v>2.8000000000000003</v>
      </c>
      <c r="H21" s="27">
        <f t="shared" si="3"/>
        <v>3.4</v>
      </c>
      <c r="I21" s="56">
        <f t="shared" si="3"/>
        <v>1</v>
      </c>
      <c r="J21" s="12" t="s">
        <v>34</v>
      </c>
    </row>
    <row r="22" spans="2:10" ht="13.5" thickBot="1" x14ac:dyDescent="0.25">
      <c r="B22" s="8" t="s">
        <v>25</v>
      </c>
      <c r="C22" s="16">
        <f>((C20-C18)/6)^2</f>
        <v>0.25</v>
      </c>
      <c r="D22" s="17">
        <f t="shared" ref="D22:I22" si="4">((D20-D18)/6)^2</f>
        <v>9.0000000000000024E-2</v>
      </c>
      <c r="E22" s="17">
        <f t="shared" si="4"/>
        <v>1</v>
      </c>
      <c r="F22" s="17">
        <f t="shared" si="4"/>
        <v>0.15999999999999998</v>
      </c>
      <c r="G22" s="17">
        <f t="shared" si="4"/>
        <v>0.36</v>
      </c>
      <c r="H22" s="17">
        <f t="shared" si="4"/>
        <v>1</v>
      </c>
      <c r="I22" s="18">
        <f t="shared" si="4"/>
        <v>0</v>
      </c>
      <c r="J22" s="12" t="s">
        <v>35</v>
      </c>
    </row>
    <row r="23" spans="2:10" x14ac:dyDescent="0.2">
      <c r="B23" s="19"/>
      <c r="C23" s="20"/>
      <c r="D23" s="20"/>
      <c r="E23" s="20"/>
      <c r="F23" s="20"/>
      <c r="G23" s="20"/>
      <c r="H23" s="20"/>
      <c r="I23" s="20"/>
    </row>
    <row r="24" spans="2:10" x14ac:dyDescent="0.2">
      <c r="B24" s="6" t="s">
        <v>0</v>
      </c>
      <c r="C24" s="14">
        <v>1</v>
      </c>
      <c r="D24" s="14">
        <v>2</v>
      </c>
      <c r="E24" s="14">
        <v>3</v>
      </c>
      <c r="F24" s="14">
        <v>4</v>
      </c>
      <c r="G24" s="14">
        <v>5</v>
      </c>
      <c r="H24" s="14">
        <v>6</v>
      </c>
      <c r="I24" s="14">
        <v>7</v>
      </c>
    </row>
    <row r="25" spans="2:10" x14ac:dyDescent="0.2">
      <c r="B25" s="21"/>
      <c r="C25" s="22"/>
      <c r="D25" s="22"/>
      <c r="E25" s="22"/>
      <c r="F25" s="22"/>
      <c r="G25" s="22"/>
      <c r="H25" s="22"/>
      <c r="I25" s="22"/>
    </row>
    <row r="26" spans="2:10" ht="13.5" thickBot="1" x14ac:dyDescent="0.25">
      <c r="B26" s="6" t="s">
        <v>2</v>
      </c>
      <c r="C26" s="23" t="s">
        <v>3</v>
      </c>
      <c r="D26" s="23" t="s">
        <v>3</v>
      </c>
      <c r="E26" s="7">
        <v>1</v>
      </c>
      <c r="F26" s="7">
        <v>2</v>
      </c>
      <c r="G26" s="7">
        <v>2</v>
      </c>
      <c r="H26" s="7" t="s">
        <v>10</v>
      </c>
      <c r="I26" s="7" t="s">
        <v>11</v>
      </c>
    </row>
    <row r="27" spans="2:10" x14ac:dyDescent="0.2">
      <c r="B27" s="8" t="s">
        <v>4</v>
      </c>
      <c r="C27" s="9">
        <v>0</v>
      </c>
      <c r="D27" s="10">
        <v>0</v>
      </c>
      <c r="E27" s="10">
        <f>C29</f>
        <v>5.2</v>
      </c>
      <c r="F27" s="10">
        <f>D29</f>
        <v>2.1</v>
      </c>
      <c r="G27" s="10">
        <f>D29</f>
        <v>2.1</v>
      </c>
      <c r="H27" s="10">
        <f>MAX(E29:F29)</f>
        <v>7.8000000000000007</v>
      </c>
      <c r="I27" s="11">
        <f>MAX(E29:G29)</f>
        <v>7.8000000000000007</v>
      </c>
      <c r="J27" s="12" t="s">
        <v>14</v>
      </c>
    </row>
    <row r="28" spans="2:10" x14ac:dyDescent="0.2">
      <c r="B28" s="8" t="s">
        <v>1</v>
      </c>
      <c r="C28" s="13">
        <f>C21</f>
        <v>5.2</v>
      </c>
      <c r="D28" s="14">
        <f t="shared" ref="D28:I28" si="5">D21</f>
        <v>2.1</v>
      </c>
      <c r="E28" s="14">
        <f t="shared" si="5"/>
        <v>2.6</v>
      </c>
      <c r="F28" s="14">
        <f t="shared" si="5"/>
        <v>3.1</v>
      </c>
      <c r="G28" s="14">
        <f t="shared" si="5"/>
        <v>2.8000000000000003</v>
      </c>
      <c r="H28" s="14">
        <f t="shared" si="5"/>
        <v>3.4</v>
      </c>
      <c r="I28" s="15">
        <f t="shared" si="5"/>
        <v>1</v>
      </c>
    </row>
    <row r="29" spans="2:10" ht="13.5" thickBot="1" x14ac:dyDescent="0.25">
      <c r="B29" s="8" t="s">
        <v>5</v>
      </c>
      <c r="C29" s="16">
        <f>C27+C28</f>
        <v>5.2</v>
      </c>
      <c r="D29" s="17">
        <f t="shared" ref="D29:I29" si="6">D27+D28</f>
        <v>2.1</v>
      </c>
      <c r="E29" s="17">
        <f t="shared" si="6"/>
        <v>7.8000000000000007</v>
      </c>
      <c r="F29" s="17">
        <f t="shared" si="6"/>
        <v>5.2</v>
      </c>
      <c r="G29" s="17">
        <f t="shared" si="6"/>
        <v>4.9000000000000004</v>
      </c>
      <c r="H29" s="17">
        <f t="shared" si="6"/>
        <v>11.200000000000001</v>
      </c>
      <c r="I29" s="18">
        <f t="shared" si="6"/>
        <v>8.8000000000000007</v>
      </c>
      <c r="J29" s="12" t="s">
        <v>16</v>
      </c>
    </row>
    <row r="30" spans="2:10" x14ac:dyDescent="0.2">
      <c r="B30" s="24"/>
      <c r="C30" s="20"/>
      <c r="D30" s="20"/>
      <c r="E30" s="20"/>
      <c r="F30" s="20"/>
      <c r="G30" s="20"/>
      <c r="H30" s="25" t="s">
        <v>19</v>
      </c>
      <c r="I30" s="22">
        <f>MAX(C29:I29)</f>
        <v>11.200000000000001</v>
      </c>
      <c r="J30" s="12" t="s">
        <v>20</v>
      </c>
    </row>
    <row r="31" spans="2:10" x14ac:dyDescent="0.2">
      <c r="B31" s="6" t="s">
        <v>0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</row>
    <row r="32" spans="2:10" ht="13.5" thickBot="1" x14ac:dyDescent="0.25">
      <c r="B32" s="24"/>
      <c r="C32" s="20"/>
      <c r="D32" s="20"/>
      <c r="E32" s="20"/>
      <c r="F32" s="20"/>
      <c r="G32" s="20"/>
      <c r="H32" s="20"/>
      <c r="I32" s="26"/>
    </row>
    <row r="33" spans="2:21" ht="13.5" thickTop="1" x14ac:dyDescent="0.2">
      <c r="B33" s="8" t="s">
        <v>7</v>
      </c>
      <c r="C33" s="9">
        <f>C35-C34</f>
        <v>0</v>
      </c>
      <c r="D33" s="10">
        <f t="shared" ref="D33:I33" si="7">D35-D34</f>
        <v>2.600000000000001</v>
      </c>
      <c r="E33" s="10">
        <f t="shared" si="7"/>
        <v>5.2000000000000011</v>
      </c>
      <c r="F33" s="10">
        <f t="shared" si="7"/>
        <v>4.7000000000000011</v>
      </c>
      <c r="G33" s="10">
        <f t="shared" si="7"/>
        <v>7.4</v>
      </c>
      <c r="H33" s="10">
        <f t="shared" si="7"/>
        <v>7.8000000000000007</v>
      </c>
      <c r="I33" s="11">
        <f t="shared" si="7"/>
        <v>10.200000000000001</v>
      </c>
      <c r="J33" s="12" t="s">
        <v>17</v>
      </c>
      <c r="M33" s="37"/>
      <c r="N33" s="38"/>
      <c r="O33" s="38"/>
      <c r="P33" s="38"/>
      <c r="Q33" s="38"/>
      <c r="R33" s="38"/>
      <c r="S33" s="38"/>
      <c r="T33" s="38"/>
      <c r="U33" s="39"/>
    </row>
    <row r="34" spans="2:21" x14ac:dyDescent="0.2">
      <c r="B34" s="8" t="s">
        <v>1</v>
      </c>
      <c r="C34" s="13">
        <f t="shared" ref="C34:I34" si="8">C28</f>
        <v>5.2</v>
      </c>
      <c r="D34" s="14">
        <f t="shared" si="8"/>
        <v>2.1</v>
      </c>
      <c r="E34" s="14">
        <f t="shared" si="8"/>
        <v>2.6</v>
      </c>
      <c r="F34" s="14">
        <f t="shared" si="8"/>
        <v>3.1</v>
      </c>
      <c r="G34" s="14">
        <f t="shared" si="8"/>
        <v>2.8000000000000003</v>
      </c>
      <c r="H34" s="14">
        <f t="shared" si="8"/>
        <v>3.4</v>
      </c>
      <c r="I34" s="15">
        <f t="shared" si="8"/>
        <v>1</v>
      </c>
      <c r="M34" s="40"/>
      <c r="N34" s="22"/>
      <c r="O34" s="22"/>
      <c r="P34" s="7">
        <v>3</v>
      </c>
      <c r="Q34" s="29"/>
      <c r="R34" s="29"/>
      <c r="S34" s="41"/>
      <c r="T34" s="42">
        <v>7</v>
      </c>
      <c r="U34" s="43"/>
    </row>
    <row r="35" spans="2:21" ht="13.5" thickBot="1" x14ac:dyDescent="0.25">
      <c r="B35" s="8" t="s">
        <v>8</v>
      </c>
      <c r="C35" s="16">
        <f>E33</f>
        <v>5.2000000000000011</v>
      </c>
      <c r="D35" s="17">
        <f>MIN(F33:G33)</f>
        <v>4.7000000000000011</v>
      </c>
      <c r="E35" s="17">
        <f>MIN(H33:I33)</f>
        <v>7.8000000000000007</v>
      </c>
      <c r="F35" s="17">
        <f>MIN(H33:I33)</f>
        <v>7.8000000000000007</v>
      </c>
      <c r="G35" s="17">
        <f>I33</f>
        <v>10.200000000000001</v>
      </c>
      <c r="H35" s="17">
        <f>I30</f>
        <v>11.200000000000001</v>
      </c>
      <c r="I35" s="18">
        <f>I30</f>
        <v>11.200000000000001</v>
      </c>
      <c r="J35" s="12" t="s">
        <v>15</v>
      </c>
      <c r="M35" s="40"/>
      <c r="N35" s="7">
        <v>1</v>
      </c>
      <c r="O35" s="41"/>
      <c r="P35" s="26"/>
      <c r="Q35" s="22"/>
      <c r="R35" s="22"/>
      <c r="S35" s="22"/>
      <c r="T35" s="44"/>
      <c r="U35" s="43"/>
    </row>
    <row r="36" spans="2:21" x14ac:dyDescent="0.2">
      <c r="B36" s="6" t="s">
        <v>6</v>
      </c>
      <c r="C36" s="27">
        <v>3</v>
      </c>
      <c r="D36" s="27" t="s">
        <v>12</v>
      </c>
      <c r="E36" s="27" t="s">
        <v>13</v>
      </c>
      <c r="F36" s="27" t="s">
        <v>13</v>
      </c>
      <c r="G36" s="27">
        <v>7</v>
      </c>
      <c r="H36" s="28" t="s">
        <v>3</v>
      </c>
      <c r="I36" s="28" t="s">
        <v>3</v>
      </c>
      <c r="M36" s="40"/>
      <c r="N36" s="27"/>
      <c r="O36" s="22"/>
      <c r="P36" s="44"/>
      <c r="Q36" s="41"/>
      <c r="R36" s="42">
        <v>6</v>
      </c>
      <c r="S36" s="22"/>
      <c r="T36" s="44"/>
      <c r="U36" s="43"/>
    </row>
    <row r="37" spans="2:21" x14ac:dyDescent="0.2">
      <c r="B37" s="24"/>
      <c r="C37" s="20"/>
      <c r="D37" s="20"/>
      <c r="E37" s="20"/>
      <c r="F37" s="20"/>
      <c r="G37" s="20"/>
      <c r="H37" s="20"/>
      <c r="I37" s="26"/>
      <c r="M37" s="40"/>
      <c r="N37" s="22"/>
      <c r="O37" s="22"/>
      <c r="P37" s="27"/>
      <c r="Q37" s="22"/>
      <c r="R37" s="44"/>
      <c r="S37" s="22"/>
      <c r="T37" s="44"/>
      <c r="U37" s="43"/>
    </row>
    <row r="38" spans="2:21" x14ac:dyDescent="0.2">
      <c r="B38" s="6" t="s">
        <v>9</v>
      </c>
      <c r="C38" s="14">
        <f>C35-C29</f>
        <v>0</v>
      </c>
      <c r="D38" s="14">
        <f t="shared" ref="D38:I38" si="9">D35-D29</f>
        <v>2.600000000000001</v>
      </c>
      <c r="E38" s="14">
        <f t="shared" si="9"/>
        <v>0</v>
      </c>
      <c r="F38" s="14">
        <f t="shared" si="9"/>
        <v>2.6000000000000005</v>
      </c>
      <c r="G38" s="14">
        <f t="shared" si="9"/>
        <v>5.3000000000000007</v>
      </c>
      <c r="H38" s="14">
        <f t="shared" si="9"/>
        <v>0</v>
      </c>
      <c r="I38" s="14">
        <f t="shared" si="9"/>
        <v>2.4000000000000004</v>
      </c>
      <c r="J38" s="12" t="s">
        <v>18</v>
      </c>
      <c r="M38" s="40"/>
      <c r="N38" s="22"/>
      <c r="O38" s="22"/>
      <c r="P38" s="22"/>
      <c r="Q38" s="22"/>
      <c r="R38" s="44"/>
      <c r="S38" s="22"/>
      <c r="T38" s="44"/>
      <c r="U38" s="43"/>
    </row>
    <row r="39" spans="2:21" ht="13.5" thickBot="1" x14ac:dyDescent="0.25">
      <c r="B39" s="21"/>
      <c r="C39" s="22"/>
      <c r="D39" s="22"/>
      <c r="E39" s="22"/>
      <c r="F39" s="22"/>
      <c r="G39" s="22"/>
      <c r="H39" s="22"/>
      <c r="I39" s="22"/>
      <c r="J39" s="29" t="s">
        <v>28</v>
      </c>
      <c r="K39" s="22"/>
      <c r="M39" s="40"/>
      <c r="N39" s="22"/>
      <c r="O39" s="22"/>
      <c r="P39" s="7">
        <v>4</v>
      </c>
      <c r="Q39" s="41"/>
      <c r="R39" s="26"/>
      <c r="S39" s="22"/>
      <c r="T39" s="44"/>
      <c r="U39" s="43"/>
    </row>
    <row r="40" spans="2:21" x14ac:dyDescent="0.2">
      <c r="B40" s="30" t="s">
        <v>26</v>
      </c>
      <c r="C40" s="9">
        <f t="shared" ref="C40:E41" si="10">C21</f>
        <v>5.2</v>
      </c>
      <c r="D40" s="10">
        <f t="shared" si="10"/>
        <v>2.1</v>
      </c>
      <c r="E40" s="10">
        <f t="shared" si="10"/>
        <v>2.6</v>
      </c>
      <c r="F40" s="10"/>
      <c r="G40" s="10">
        <f t="shared" ref="G40:I41" si="11">G21</f>
        <v>2.8000000000000003</v>
      </c>
      <c r="H40" s="10">
        <f t="shared" si="11"/>
        <v>3.4</v>
      </c>
      <c r="I40" s="11">
        <f t="shared" si="11"/>
        <v>1</v>
      </c>
      <c r="J40" s="20">
        <f>SUM(C40:I40)</f>
        <v>17.100000000000001</v>
      </c>
      <c r="K40" s="22"/>
      <c r="M40" s="40"/>
      <c r="N40" s="22"/>
      <c r="O40" s="22"/>
      <c r="P40" s="44"/>
      <c r="Q40" s="22"/>
      <c r="R40" s="27"/>
      <c r="S40" s="22"/>
      <c r="T40" s="44"/>
      <c r="U40" s="43"/>
    </row>
    <row r="41" spans="2:21" ht="13.5" thickBot="1" x14ac:dyDescent="0.25">
      <c r="B41" s="8" t="s">
        <v>27</v>
      </c>
      <c r="C41" s="16">
        <f t="shared" si="10"/>
        <v>0.25</v>
      </c>
      <c r="D41" s="17">
        <f t="shared" si="10"/>
        <v>9.0000000000000024E-2</v>
      </c>
      <c r="E41" s="17">
        <f t="shared" si="10"/>
        <v>1</v>
      </c>
      <c r="F41" s="17"/>
      <c r="G41" s="17">
        <f t="shared" si="11"/>
        <v>0.36</v>
      </c>
      <c r="H41" s="17">
        <f t="shared" si="11"/>
        <v>1</v>
      </c>
      <c r="I41" s="18">
        <f t="shared" si="11"/>
        <v>0</v>
      </c>
      <c r="J41" s="20">
        <f>SUM(C41:I41)</f>
        <v>2.7</v>
      </c>
      <c r="K41" s="22"/>
      <c r="M41" s="40"/>
      <c r="N41" s="7">
        <v>2</v>
      </c>
      <c r="O41" s="41"/>
      <c r="P41" s="26"/>
      <c r="Q41" s="29"/>
      <c r="R41" s="29"/>
      <c r="S41" s="41"/>
      <c r="T41" s="26"/>
      <c r="U41" s="43"/>
    </row>
    <row r="42" spans="2:21" ht="13.5" thickBot="1" x14ac:dyDescent="0.25">
      <c r="B42" s="21"/>
      <c r="C42" s="22"/>
      <c r="D42" s="22"/>
      <c r="E42" s="22"/>
      <c r="F42" s="22"/>
      <c r="G42" s="22"/>
      <c r="H42" s="22"/>
      <c r="I42" s="22"/>
      <c r="M42" s="40"/>
      <c r="N42" s="44"/>
      <c r="O42" s="22"/>
      <c r="P42" s="27"/>
      <c r="Q42" s="22"/>
      <c r="R42" s="22"/>
      <c r="S42" s="22"/>
      <c r="T42" s="44"/>
      <c r="U42" s="43"/>
    </row>
    <row r="43" spans="2:21" x14ac:dyDescent="0.2">
      <c r="B43" s="30" t="s">
        <v>29</v>
      </c>
      <c r="C43" s="9">
        <v>9</v>
      </c>
      <c r="D43" s="10">
        <v>10</v>
      </c>
      <c r="E43" s="10">
        <v>11</v>
      </c>
      <c r="F43" s="10">
        <v>12</v>
      </c>
      <c r="G43" s="10">
        <v>13</v>
      </c>
      <c r="H43" s="10">
        <v>14</v>
      </c>
      <c r="I43" s="11">
        <v>15</v>
      </c>
      <c r="M43" s="40"/>
      <c r="N43" s="44"/>
      <c r="O43" s="22"/>
      <c r="P43" s="22"/>
      <c r="Q43" s="22"/>
      <c r="R43" s="22"/>
      <c r="S43" s="22"/>
      <c r="T43" s="44"/>
      <c r="U43" s="43"/>
    </row>
    <row r="44" spans="2:21" x14ac:dyDescent="0.2">
      <c r="B44" s="8" t="s">
        <v>36</v>
      </c>
      <c r="C44" s="31">
        <f>(C43-J40)/SQRT(J41)</f>
        <v>-4.9295030175464953</v>
      </c>
      <c r="D44" s="32">
        <f>(D43-J40)/SQRT(J41)</f>
        <v>-4.320922398096311</v>
      </c>
      <c r="E44" s="32">
        <f>(E43-J40)/SQRT(J41)</f>
        <v>-3.7123417786461266</v>
      </c>
      <c r="F44" s="32">
        <f>(F43-J40)/SQRT(J41)</f>
        <v>-3.1037611591959418</v>
      </c>
      <c r="G44" s="32">
        <f>(G43-J40)/SQRT(J41)</f>
        <v>-2.4951805397457574</v>
      </c>
      <c r="H44" s="32">
        <f>(H43-J40)/SQRT(J41)</f>
        <v>-1.886599920295573</v>
      </c>
      <c r="I44" s="33">
        <f>(I43-J40)/SQRT(J41)</f>
        <v>-1.2780193008453884</v>
      </c>
      <c r="M44" s="40"/>
      <c r="N44" s="44"/>
      <c r="O44" s="41"/>
      <c r="P44" s="42">
        <v>5</v>
      </c>
      <c r="Q44" s="29"/>
      <c r="R44" s="29"/>
      <c r="S44" s="41"/>
      <c r="T44" s="26"/>
      <c r="U44" s="43"/>
    </row>
    <row r="45" spans="2:21" ht="13.5" thickBot="1" x14ac:dyDescent="0.25">
      <c r="B45" s="8" t="s">
        <v>30</v>
      </c>
      <c r="C45" s="34">
        <f>NORMSDIST(C44)</f>
        <v>4.1219531191084061E-7</v>
      </c>
      <c r="D45" s="35">
        <f t="shared" ref="D45:I45" si="12">NORMSDIST(D44)</f>
        <v>7.7689157526544734E-6</v>
      </c>
      <c r="E45" s="35">
        <f t="shared" si="12"/>
        <v>1.026752159114292E-4</v>
      </c>
      <c r="F45" s="35">
        <f t="shared" si="12"/>
        <v>9.5538756868221821E-4</v>
      </c>
      <c r="G45" s="35">
        <f t="shared" si="12"/>
        <v>6.2946529100387618E-3</v>
      </c>
      <c r="H45" s="35">
        <f t="shared" si="12"/>
        <v>2.9607078753113285E-2</v>
      </c>
      <c r="I45" s="36">
        <f t="shared" si="12"/>
        <v>0.10062131047886184</v>
      </c>
      <c r="M45" s="40"/>
      <c r="N45" s="27"/>
      <c r="O45" s="22"/>
      <c r="P45" s="27"/>
      <c r="Q45" s="22"/>
      <c r="R45" s="22"/>
      <c r="S45" s="22"/>
      <c r="T45" s="27"/>
      <c r="U45" s="43"/>
    </row>
    <row r="46" spans="2:21" ht="13.5" thickBot="1" x14ac:dyDescent="0.25">
      <c r="B46" s="21"/>
      <c r="M46" s="45"/>
      <c r="N46" s="46"/>
      <c r="O46" s="46"/>
      <c r="P46" s="46"/>
      <c r="Q46" s="46"/>
      <c r="R46" s="46"/>
      <c r="S46" s="46"/>
      <c r="T46" s="46"/>
      <c r="U46" s="47"/>
    </row>
    <row r="47" spans="2:21" ht="13.5" thickTop="1" x14ac:dyDescent="0.2">
      <c r="B47" s="52" t="s">
        <v>64</v>
      </c>
      <c r="C47" s="53">
        <v>1</v>
      </c>
      <c r="D47" s="53">
        <v>2</v>
      </c>
      <c r="E47" s="53">
        <v>3</v>
      </c>
      <c r="F47" s="53">
        <v>4</v>
      </c>
      <c r="G47" s="53">
        <v>5</v>
      </c>
      <c r="H47" s="53">
        <v>6</v>
      </c>
      <c r="I47" s="53">
        <v>7</v>
      </c>
      <c r="J47" s="49"/>
      <c r="K47" s="49"/>
      <c r="L47" s="49"/>
      <c r="M47" s="49"/>
      <c r="N47" s="49"/>
      <c r="O47" s="49"/>
    </row>
    <row r="48" spans="2:21" x14ac:dyDescent="0.2">
      <c r="B48" s="51" t="s">
        <v>62</v>
      </c>
      <c r="C48" s="50">
        <f t="shared" ref="C48:I49" si="13">C21</f>
        <v>5.2</v>
      </c>
      <c r="D48" s="50">
        <f t="shared" si="13"/>
        <v>2.1</v>
      </c>
      <c r="E48" s="50">
        <f t="shared" si="13"/>
        <v>2.6</v>
      </c>
      <c r="F48" s="50">
        <f t="shared" si="13"/>
        <v>3.1</v>
      </c>
      <c r="G48" s="50">
        <f t="shared" si="13"/>
        <v>2.8000000000000003</v>
      </c>
      <c r="H48" s="50">
        <f t="shared" si="13"/>
        <v>3.4</v>
      </c>
      <c r="I48" s="50">
        <f t="shared" si="13"/>
        <v>1</v>
      </c>
      <c r="J48" s="49"/>
      <c r="K48" s="49"/>
      <c r="L48" s="49"/>
      <c r="M48" s="49"/>
      <c r="N48" s="49"/>
      <c r="O48" s="49"/>
    </row>
    <row r="49" spans="2:19" x14ac:dyDescent="0.2">
      <c r="B49" s="51" t="s">
        <v>63</v>
      </c>
      <c r="C49" s="50">
        <f t="shared" si="13"/>
        <v>0.25</v>
      </c>
      <c r="D49" s="50">
        <f t="shared" si="13"/>
        <v>9.0000000000000024E-2</v>
      </c>
      <c r="E49" s="50">
        <f t="shared" si="13"/>
        <v>1</v>
      </c>
      <c r="F49" s="50">
        <f t="shared" si="13"/>
        <v>0.15999999999999998</v>
      </c>
      <c r="G49" s="50">
        <f t="shared" si="13"/>
        <v>0.36</v>
      </c>
      <c r="H49" s="50">
        <f t="shared" si="13"/>
        <v>1</v>
      </c>
      <c r="I49" s="50">
        <f t="shared" si="13"/>
        <v>0</v>
      </c>
      <c r="J49" s="49"/>
      <c r="K49" s="49"/>
      <c r="L49" s="49"/>
      <c r="M49" s="49"/>
      <c r="N49" s="49"/>
      <c r="O49" s="49"/>
    </row>
    <row r="50" spans="2:19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2:19" x14ac:dyDescent="0.2">
      <c r="B51" s="49" t="s">
        <v>53</v>
      </c>
      <c r="C51" s="49" t="s">
        <v>60</v>
      </c>
      <c r="D51" s="49" t="s">
        <v>61</v>
      </c>
      <c r="E51" s="49" t="s">
        <v>38</v>
      </c>
      <c r="F51" s="49">
        <v>9</v>
      </c>
      <c r="G51" s="49">
        <v>10</v>
      </c>
      <c r="H51" s="49">
        <v>11</v>
      </c>
      <c r="I51" s="49">
        <v>12</v>
      </c>
      <c r="J51" s="49">
        <v>13</v>
      </c>
      <c r="K51" s="49">
        <v>14</v>
      </c>
      <c r="L51" s="49">
        <v>15</v>
      </c>
      <c r="M51" s="49"/>
      <c r="N51" s="49"/>
      <c r="O51" s="49"/>
      <c r="P51" s="49"/>
      <c r="Q51" s="49"/>
      <c r="S51" s="49"/>
    </row>
    <row r="52" spans="2:19" x14ac:dyDescent="0.2">
      <c r="B52" s="50" t="s">
        <v>54</v>
      </c>
      <c r="C52" s="50">
        <f>C48+E48+H48</f>
        <v>11.200000000000001</v>
      </c>
      <c r="D52" s="50">
        <f>C49+E49+H49</f>
        <v>2.25</v>
      </c>
      <c r="E52" s="50" t="s">
        <v>39</v>
      </c>
      <c r="F52" s="50">
        <f t="shared" ref="F52:L52" si="14">NORMSDIST((F51-$C$52)/SQRT($D$52))</f>
        <v>7.1233377413985999E-2</v>
      </c>
      <c r="G52" s="50">
        <f t="shared" si="14"/>
        <v>0.21185539858339644</v>
      </c>
      <c r="H52" s="50">
        <f t="shared" si="14"/>
        <v>0.44696488337638568</v>
      </c>
      <c r="I52" s="50">
        <f t="shared" si="14"/>
        <v>0.70309857139614862</v>
      </c>
      <c r="J52" s="50">
        <f t="shared" si="14"/>
        <v>0.88493032977829156</v>
      </c>
      <c r="K52" s="50">
        <f t="shared" si="14"/>
        <v>0.9690259242932594</v>
      </c>
      <c r="L52" s="50">
        <f t="shared" si="14"/>
        <v>0.99435082724443935</v>
      </c>
      <c r="M52" s="49"/>
      <c r="N52" s="49"/>
      <c r="O52" s="49"/>
    </row>
    <row r="53" spans="2:19" x14ac:dyDescent="0.2">
      <c r="M53" s="49"/>
      <c r="N53" s="49"/>
      <c r="O53" s="49"/>
    </row>
    <row r="54" spans="2:19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49"/>
      <c r="N54" s="49"/>
      <c r="O54" s="49"/>
    </row>
    <row r="55" spans="2:19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49"/>
      <c r="N55" s="49"/>
      <c r="O55" s="49"/>
    </row>
    <row r="56" spans="2:19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49"/>
      <c r="N56" s="49"/>
      <c r="O56" s="49"/>
    </row>
    <row r="57" spans="2:19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49"/>
      <c r="N57" s="49"/>
      <c r="O57" s="49"/>
    </row>
    <row r="58" spans="2:19" x14ac:dyDescent="0.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2:19" x14ac:dyDescent="0.2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2:19" x14ac:dyDescent="0.2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2:19" x14ac:dyDescent="0.2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2:19" x14ac:dyDescent="0.2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2:19" x14ac:dyDescent="0.2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2:19" x14ac:dyDescent="0.2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2:12" x14ac:dyDescent="0.2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2:12" x14ac:dyDescent="0.2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2:12" x14ac:dyDescent="0.2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2:12" x14ac:dyDescent="0.2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2:12" x14ac:dyDescent="0.2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2:12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x14ac:dyDescent="0.2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x14ac:dyDescent="0.2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x14ac:dyDescent="0.2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x14ac:dyDescent="0.2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2:12" x14ac:dyDescent="0.2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2:12" x14ac:dyDescent="0.2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</sheetData>
  <pageMargins left="0.75" right="0.75" top="1" bottom="1" header="0.5" footer="0.5"/>
  <pageSetup scale="115" orientation="landscape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55E6-8445-4CAC-9B77-8BA6233ED2AB}">
  <dimension ref="A1:AA79"/>
  <sheetViews>
    <sheetView zoomScale="70" zoomScaleNormal="70" workbookViewId="0">
      <selection activeCell="T6" sqref="T6"/>
    </sheetView>
  </sheetViews>
  <sheetFormatPr defaultColWidth="9.140625" defaultRowHeight="12.75" x14ac:dyDescent="0.2"/>
  <cols>
    <col min="1" max="1" width="4.28515625" style="22" customWidth="1"/>
    <col min="2" max="2" width="13" style="22" customWidth="1"/>
    <col min="3" max="4" width="9.5703125" style="22" bestFit="1" customWidth="1"/>
    <col min="5" max="5" width="10.85546875" style="22" customWidth="1"/>
    <col min="6" max="6" width="11.5703125" style="22" bestFit="1" customWidth="1"/>
    <col min="7" max="9" width="9.5703125" style="22" bestFit="1" customWidth="1"/>
    <col min="10" max="16384" width="9.140625" style="22"/>
  </cols>
  <sheetData>
    <row r="1" spans="1:27" ht="18" x14ac:dyDescent="0.25">
      <c r="A1" s="134" t="s">
        <v>68</v>
      </c>
    </row>
    <row r="2" spans="1:27" ht="18" x14ac:dyDescent="0.25">
      <c r="A2" s="80"/>
    </row>
    <row r="3" spans="1:27" ht="18.75" thickBot="1" x14ac:dyDescent="0.3">
      <c r="A3" s="80"/>
    </row>
    <row r="4" spans="1:27" ht="18" x14ac:dyDescent="0.25">
      <c r="A4" s="80"/>
      <c r="B4" s="133" t="s">
        <v>70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1"/>
      <c r="O4" s="133" t="s">
        <v>71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1"/>
    </row>
    <row r="5" spans="1:27" ht="18.75" thickBot="1" x14ac:dyDescent="0.3">
      <c r="A5" s="80"/>
      <c r="B5" s="126"/>
      <c r="C5" s="20"/>
      <c r="D5" s="20"/>
      <c r="E5" s="53"/>
      <c r="F5" s="53" t="str">
        <f t="shared" ref="F5:M5" si="0">E54</f>
        <v>T=</v>
      </c>
      <c r="G5" s="53">
        <f t="shared" si="0"/>
        <v>9</v>
      </c>
      <c r="H5" s="53">
        <f t="shared" si="0"/>
        <v>10</v>
      </c>
      <c r="I5" s="53">
        <f t="shared" si="0"/>
        <v>11</v>
      </c>
      <c r="J5" s="53">
        <f t="shared" si="0"/>
        <v>12</v>
      </c>
      <c r="K5" s="53">
        <f t="shared" si="0"/>
        <v>13</v>
      </c>
      <c r="L5" s="53">
        <f t="shared" si="0"/>
        <v>14</v>
      </c>
      <c r="M5" s="53">
        <f t="shared" si="0"/>
        <v>15</v>
      </c>
      <c r="N5" s="127"/>
      <c r="O5" s="126"/>
      <c r="P5" s="53" t="str">
        <f t="shared" ref="P5:Z6" si="1">B54</f>
        <v>Path</v>
      </c>
      <c r="Q5" s="53" t="str">
        <f t="shared" si="1"/>
        <v>Mean</v>
      </c>
      <c r="R5" s="53" t="str">
        <f t="shared" si="1"/>
        <v>Var</v>
      </c>
      <c r="S5" s="53" t="str">
        <f t="shared" si="1"/>
        <v>T=</v>
      </c>
      <c r="T5" s="53">
        <f t="shared" si="1"/>
        <v>9</v>
      </c>
      <c r="U5" s="53">
        <f t="shared" si="1"/>
        <v>10</v>
      </c>
      <c r="V5" s="53">
        <f t="shared" si="1"/>
        <v>11</v>
      </c>
      <c r="W5" s="53">
        <f t="shared" si="1"/>
        <v>12</v>
      </c>
      <c r="X5" s="53">
        <f t="shared" si="1"/>
        <v>13</v>
      </c>
      <c r="Y5" s="53">
        <f t="shared" si="1"/>
        <v>14</v>
      </c>
      <c r="Z5" s="53">
        <f t="shared" si="1"/>
        <v>15</v>
      </c>
      <c r="AA5" s="127"/>
    </row>
    <row r="6" spans="1:27" ht="18.75" thickBot="1" x14ac:dyDescent="0.3">
      <c r="A6" s="80"/>
      <c r="B6" s="126"/>
      <c r="C6" s="20"/>
      <c r="D6" s="20"/>
      <c r="E6" s="53" t="s">
        <v>69</v>
      </c>
      <c r="F6" s="102" t="str">
        <f>E55</f>
        <v>P[TOC&lt;T]=</v>
      </c>
      <c r="G6" s="111">
        <f t="shared" ref="G6:M6" si="2">F64</f>
        <v>2.6020376056377945E-2</v>
      </c>
      <c r="H6" s="112">
        <f t="shared" si="2"/>
        <v>0.1627230202450882</v>
      </c>
      <c r="I6" s="112">
        <f t="shared" si="2"/>
        <v>0.4290550265722522</v>
      </c>
      <c r="J6" s="112">
        <f t="shared" si="2"/>
        <v>0.70079236618708363</v>
      </c>
      <c r="K6" s="112">
        <f t="shared" si="2"/>
        <v>0.88481738390529951</v>
      </c>
      <c r="L6" s="112">
        <f t="shared" si="2"/>
        <v>0.96902366214204572</v>
      </c>
      <c r="M6" s="113">
        <f t="shared" si="2"/>
        <v>0.99435080750449945</v>
      </c>
      <c r="N6" s="127"/>
      <c r="O6" s="126"/>
      <c r="P6" s="50" t="str">
        <f t="shared" si="1"/>
        <v>1,3,6</v>
      </c>
      <c r="Q6" s="50">
        <f t="shared" si="1"/>
        <v>11.200000000000001</v>
      </c>
      <c r="R6" s="50">
        <f t="shared" si="1"/>
        <v>2.25</v>
      </c>
      <c r="S6" s="102" t="str">
        <f t="shared" si="1"/>
        <v>P[TOC&lt;T]=</v>
      </c>
      <c r="T6" s="111">
        <f t="shared" si="1"/>
        <v>7.1233377413985999E-2</v>
      </c>
      <c r="U6" s="112">
        <f t="shared" si="1"/>
        <v>0.21185539858339644</v>
      </c>
      <c r="V6" s="112">
        <f t="shared" si="1"/>
        <v>0.44696488337638568</v>
      </c>
      <c r="W6" s="112">
        <f t="shared" si="1"/>
        <v>0.70309857139614862</v>
      </c>
      <c r="X6" s="112">
        <f t="shared" si="1"/>
        <v>0.88493032977829156</v>
      </c>
      <c r="Y6" s="112">
        <f t="shared" si="1"/>
        <v>0.9690259242932594</v>
      </c>
      <c r="Z6" s="113">
        <f t="shared" si="1"/>
        <v>0.99435082724443935</v>
      </c>
      <c r="AA6" s="127"/>
    </row>
    <row r="7" spans="1:27" ht="18" x14ac:dyDescent="0.25">
      <c r="A7" s="80"/>
      <c r="B7" s="12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27"/>
      <c r="O7" s="126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27"/>
    </row>
    <row r="8" spans="1:27" ht="18.75" thickBot="1" x14ac:dyDescent="0.3">
      <c r="A8" s="80"/>
      <c r="B8" s="126"/>
      <c r="C8" s="20"/>
      <c r="D8" s="20"/>
      <c r="E8" s="53"/>
      <c r="F8" s="53"/>
      <c r="G8" s="53"/>
      <c r="H8" s="53"/>
      <c r="I8" s="59" t="s">
        <v>40</v>
      </c>
      <c r="J8" s="53"/>
      <c r="K8" s="53"/>
      <c r="L8" s="59" t="s">
        <v>52</v>
      </c>
      <c r="M8" s="53"/>
      <c r="N8" s="127"/>
      <c r="O8" s="128"/>
      <c r="P8" s="53"/>
      <c r="Q8" s="20"/>
      <c r="R8" s="129"/>
      <c r="S8" s="20"/>
      <c r="T8" s="20"/>
      <c r="U8" s="129"/>
      <c r="V8" s="20" t="s">
        <v>40</v>
      </c>
      <c r="W8" s="20"/>
      <c r="X8" s="20"/>
      <c r="Y8" s="20" t="s">
        <v>52</v>
      </c>
      <c r="Z8" s="20"/>
      <c r="AA8" s="127"/>
    </row>
    <row r="9" spans="1:27" ht="18" x14ac:dyDescent="0.25">
      <c r="A9" s="80"/>
      <c r="B9" s="126"/>
      <c r="C9" s="20"/>
      <c r="D9" s="95" t="s">
        <v>41</v>
      </c>
      <c r="E9" s="53" t="s">
        <v>48</v>
      </c>
      <c r="F9" s="53" t="s">
        <v>49</v>
      </c>
      <c r="G9" s="53" t="s">
        <v>50</v>
      </c>
      <c r="H9" s="53"/>
      <c r="I9" s="63" t="s">
        <v>47</v>
      </c>
      <c r="J9" s="64" t="s">
        <v>51</v>
      </c>
      <c r="K9" s="53"/>
      <c r="L9" s="63" t="s">
        <v>47</v>
      </c>
      <c r="M9" s="68" t="s">
        <v>51</v>
      </c>
      <c r="N9" s="127"/>
      <c r="O9" s="128"/>
      <c r="P9" s="53"/>
      <c r="Q9" s="19" t="s">
        <v>41</v>
      </c>
      <c r="R9" s="20" t="s">
        <v>48</v>
      </c>
      <c r="S9" s="20" t="s">
        <v>49</v>
      </c>
      <c r="T9" s="20" t="s">
        <v>50</v>
      </c>
      <c r="U9" s="20"/>
      <c r="V9" s="120" t="s">
        <v>47</v>
      </c>
      <c r="W9" s="121" t="s">
        <v>51</v>
      </c>
      <c r="X9" s="20"/>
      <c r="Y9" s="120" t="s">
        <v>47</v>
      </c>
      <c r="Z9" s="121" t="s">
        <v>51</v>
      </c>
      <c r="AA9" s="127"/>
    </row>
    <row r="10" spans="1:27" ht="18" x14ac:dyDescent="0.25">
      <c r="A10" s="80"/>
      <c r="B10" s="126"/>
      <c r="C10" s="97"/>
      <c r="D10" s="98" t="s">
        <v>42</v>
      </c>
      <c r="E10" s="96"/>
      <c r="F10" s="50">
        <v>10</v>
      </c>
      <c r="G10" s="50">
        <f>H6</f>
        <v>0.1627230202450882</v>
      </c>
      <c r="H10" s="53"/>
      <c r="I10" s="65">
        <v>375</v>
      </c>
      <c r="J10" s="66">
        <f>I10*G10</f>
        <v>61.021132591908071</v>
      </c>
      <c r="K10" s="53"/>
      <c r="L10" s="65">
        <v>275</v>
      </c>
      <c r="M10" s="66">
        <f>L10*G10</f>
        <v>44.748830567399253</v>
      </c>
      <c r="N10" s="127"/>
      <c r="O10" s="128"/>
      <c r="P10" s="114"/>
      <c r="Q10" s="115" t="s">
        <v>42</v>
      </c>
      <c r="R10" s="14"/>
      <c r="S10" s="14">
        <v>10</v>
      </c>
      <c r="T10" s="14">
        <f>U6</f>
        <v>0.21185539858339644</v>
      </c>
      <c r="U10" s="20"/>
      <c r="V10" s="13">
        <v>375</v>
      </c>
      <c r="W10" s="15">
        <f>T10*V10</f>
        <v>79.445774468773664</v>
      </c>
      <c r="X10" s="20"/>
      <c r="Y10" s="13">
        <v>275</v>
      </c>
      <c r="Z10" s="15">
        <f>Y10*T10</f>
        <v>58.260234610434019</v>
      </c>
      <c r="AA10" s="127"/>
    </row>
    <row r="11" spans="1:27" ht="18" x14ac:dyDescent="0.25">
      <c r="A11" s="80"/>
      <c r="B11" s="126"/>
      <c r="C11" s="81"/>
      <c r="D11" s="99" t="s">
        <v>43</v>
      </c>
      <c r="E11" s="96">
        <v>10</v>
      </c>
      <c r="F11" s="50">
        <v>11</v>
      </c>
      <c r="G11" s="50">
        <f>I6-H6</f>
        <v>0.26633200632716403</v>
      </c>
      <c r="H11" s="53"/>
      <c r="I11" s="65">
        <v>300</v>
      </c>
      <c r="J11" s="66">
        <f t="shared" ref="J11:J14" si="3">I11*G11</f>
        <v>79.899601898149214</v>
      </c>
      <c r="K11" s="53"/>
      <c r="L11" s="65">
        <v>250</v>
      </c>
      <c r="M11" s="66">
        <f>L11*G11</f>
        <v>66.583001581791009</v>
      </c>
      <c r="N11" s="127"/>
      <c r="O11" s="128"/>
      <c r="P11" s="116"/>
      <c r="Q11" s="117" t="s">
        <v>43</v>
      </c>
      <c r="R11" s="14">
        <v>10</v>
      </c>
      <c r="S11" s="14">
        <v>11</v>
      </c>
      <c r="T11" s="14">
        <f>V6-U6</f>
        <v>0.23510948479298924</v>
      </c>
      <c r="U11" s="20"/>
      <c r="V11" s="13">
        <v>300</v>
      </c>
      <c r="W11" s="15">
        <f t="shared" ref="W11:W14" si="4">T11*V11</f>
        <v>70.532845437896768</v>
      </c>
      <c r="X11" s="20"/>
      <c r="Y11" s="13">
        <v>250</v>
      </c>
      <c r="Z11" s="15">
        <f t="shared" ref="Z11:Z14" si="5">Y11*T11</f>
        <v>58.777371198247309</v>
      </c>
      <c r="AA11" s="127"/>
    </row>
    <row r="12" spans="1:27" ht="18" x14ac:dyDescent="0.25">
      <c r="A12" s="80"/>
      <c r="B12" s="126"/>
      <c r="C12" s="81"/>
      <c r="D12" s="99" t="s">
        <v>44</v>
      </c>
      <c r="E12" s="96">
        <v>11</v>
      </c>
      <c r="F12" s="50">
        <v>12</v>
      </c>
      <c r="G12" s="50">
        <f>J6-I6</f>
        <v>0.27173733961483143</v>
      </c>
      <c r="H12" s="53"/>
      <c r="I12" s="65">
        <v>200</v>
      </c>
      <c r="J12" s="66">
        <f t="shared" si="3"/>
        <v>54.347467922966288</v>
      </c>
      <c r="K12" s="53"/>
      <c r="L12" s="65">
        <v>200</v>
      </c>
      <c r="M12" s="66">
        <f>L12*G12</f>
        <v>54.347467922966288</v>
      </c>
      <c r="N12" s="127"/>
      <c r="O12" s="128"/>
      <c r="P12" s="116"/>
      <c r="Q12" s="117" t="s">
        <v>44</v>
      </c>
      <c r="R12" s="14">
        <v>11</v>
      </c>
      <c r="S12" s="14">
        <v>12</v>
      </c>
      <c r="T12" s="14">
        <f>W6-V6</f>
        <v>0.25613368801976294</v>
      </c>
      <c r="U12" s="20"/>
      <c r="V12" s="13">
        <v>200</v>
      </c>
      <c r="W12" s="15">
        <f t="shared" si="4"/>
        <v>51.226737603952586</v>
      </c>
      <c r="X12" s="20"/>
      <c r="Y12" s="13">
        <v>200</v>
      </c>
      <c r="Z12" s="15">
        <f t="shared" si="5"/>
        <v>51.226737603952586</v>
      </c>
      <c r="AA12" s="127"/>
    </row>
    <row r="13" spans="1:27" ht="18" x14ac:dyDescent="0.25">
      <c r="A13" s="80"/>
      <c r="B13" s="126"/>
      <c r="C13" s="81"/>
      <c r="D13" s="99" t="s">
        <v>45</v>
      </c>
      <c r="E13" s="96">
        <v>12</v>
      </c>
      <c r="F13" s="50">
        <v>13</v>
      </c>
      <c r="G13" s="50">
        <f>K6-J6</f>
        <v>0.18402501771821589</v>
      </c>
      <c r="H13" s="53"/>
      <c r="I13" s="65">
        <v>0</v>
      </c>
      <c r="J13" s="66">
        <f t="shared" si="3"/>
        <v>0</v>
      </c>
      <c r="K13" s="53"/>
      <c r="L13" s="65">
        <v>150</v>
      </c>
      <c r="M13" s="66">
        <f>L13*G13</f>
        <v>27.603752657732382</v>
      </c>
      <c r="N13" s="127"/>
      <c r="O13" s="128"/>
      <c r="P13" s="116"/>
      <c r="Q13" s="117" t="s">
        <v>45</v>
      </c>
      <c r="R13" s="14">
        <v>12</v>
      </c>
      <c r="S13" s="14">
        <v>13</v>
      </c>
      <c r="T13" s="14">
        <f>X6-W6</f>
        <v>0.18183175838214294</v>
      </c>
      <c r="U13" s="20"/>
      <c r="V13" s="13">
        <v>0</v>
      </c>
      <c r="W13" s="15">
        <f t="shared" si="4"/>
        <v>0</v>
      </c>
      <c r="X13" s="20"/>
      <c r="Y13" s="13">
        <v>150</v>
      </c>
      <c r="Z13" s="15">
        <f t="shared" si="5"/>
        <v>27.274763757321441</v>
      </c>
      <c r="AA13" s="127"/>
    </row>
    <row r="14" spans="1:27" ht="18.75" thickBot="1" x14ac:dyDescent="0.3">
      <c r="A14" s="80"/>
      <c r="B14" s="126"/>
      <c r="C14" s="100"/>
      <c r="D14" s="101" t="s">
        <v>46</v>
      </c>
      <c r="E14" s="96">
        <v>13</v>
      </c>
      <c r="F14" s="50"/>
      <c r="G14" s="50">
        <f>1-K6</f>
        <v>0.11518261609470049</v>
      </c>
      <c r="H14" s="53"/>
      <c r="I14" s="65">
        <v>0</v>
      </c>
      <c r="J14" s="69">
        <f t="shared" si="3"/>
        <v>0</v>
      </c>
      <c r="K14" s="53"/>
      <c r="L14" s="65">
        <v>40</v>
      </c>
      <c r="M14" s="69">
        <f>L14*G14</f>
        <v>4.6073046437880194</v>
      </c>
      <c r="N14" s="127"/>
      <c r="O14" s="128"/>
      <c r="P14" s="118"/>
      <c r="Q14" s="119" t="s">
        <v>46</v>
      </c>
      <c r="R14" s="14">
        <v>13</v>
      </c>
      <c r="S14" s="14"/>
      <c r="T14" s="14">
        <f>1-X6</f>
        <v>0.11506967022170844</v>
      </c>
      <c r="U14" s="20"/>
      <c r="V14" s="13">
        <v>0</v>
      </c>
      <c r="W14" s="123">
        <f t="shared" si="4"/>
        <v>0</v>
      </c>
      <c r="X14" s="20"/>
      <c r="Y14" s="13">
        <v>40</v>
      </c>
      <c r="Z14" s="123">
        <f t="shared" si="5"/>
        <v>4.6027868088683377</v>
      </c>
      <c r="AA14" s="127"/>
    </row>
    <row r="15" spans="1:27" ht="18.75" thickBot="1" x14ac:dyDescent="0.3">
      <c r="A15" s="80"/>
      <c r="B15" s="126"/>
      <c r="C15" s="20"/>
      <c r="D15" s="20"/>
      <c r="E15" s="53"/>
      <c r="F15" s="53"/>
      <c r="G15" s="53"/>
      <c r="H15" s="53"/>
      <c r="I15" s="67" t="s">
        <v>67</v>
      </c>
      <c r="J15" s="70">
        <f>SUM(J10:J14)</f>
        <v>195.26820241302357</v>
      </c>
      <c r="K15" s="53"/>
      <c r="L15" s="67" t="s">
        <v>67</v>
      </c>
      <c r="M15" s="70">
        <f>SUM(M10:M14)</f>
        <v>197.89035737367692</v>
      </c>
      <c r="N15" s="127"/>
      <c r="O15" s="128"/>
      <c r="P15" s="53"/>
      <c r="Q15" s="20"/>
      <c r="R15" s="20"/>
      <c r="S15" s="20"/>
      <c r="T15" s="20"/>
      <c r="U15" s="20"/>
      <c r="V15" s="122" t="s">
        <v>67</v>
      </c>
      <c r="W15" s="124">
        <f>SUM(W10:W14)</f>
        <v>201.205357510623</v>
      </c>
      <c r="X15" s="20"/>
      <c r="Y15" s="122" t="s">
        <v>67</v>
      </c>
      <c r="Z15" s="124">
        <f>SUM(Z10:Z14)</f>
        <v>200.14189397882367</v>
      </c>
      <c r="AA15" s="127"/>
    </row>
    <row r="16" spans="1:27" ht="18.75" thickBot="1" x14ac:dyDescent="0.3">
      <c r="A16" s="80"/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O16" s="130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/>
    </row>
    <row r="17" spans="1:15" ht="18" x14ac:dyDescent="0.25">
      <c r="A17" s="80"/>
      <c r="B17" s="49"/>
      <c r="C17" s="49"/>
      <c r="O17" s="49"/>
    </row>
    <row r="18" spans="1:15" ht="18" x14ac:dyDescent="0.25">
      <c r="A18" s="80"/>
    </row>
    <row r="20" spans="1:15" ht="13.5" thickBot="1" x14ac:dyDescent="0.25">
      <c r="B20" s="14" t="s">
        <v>0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91"/>
    </row>
    <row r="21" spans="1:15" ht="15.75" x14ac:dyDescent="0.25">
      <c r="B21" s="72" t="s">
        <v>21</v>
      </c>
      <c r="C21" s="9">
        <v>4.0999999999999996</v>
      </c>
      <c r="D21" s="10">
        <v>1.4</v>
      </c>
      <c r="E21" s="10">
        <v>0.8</v>
      </c>
      <c r="F21" s="10">
        <v>2.1</v>
      </c>
      <c r="G21" s="2">
        <v>0.6</v>
      </c>
      <c r="H21" s="10">
        <v>1.2</v>
      </c>
      <c r="I21" s="11">
        <v>1</v>
      </c>
      <c r="J21" s="92" t="s">
        <v>31</v>
      </c>
    </row>
    <row r="22" spans="1:15" ht="15.75" x14ac:dyDescent="0.25">
      <c r="B22" s="72" t="s">
        <v>22</v>
      </c>
      <c r="C22" s="13">
        <v>5</v>
      </c>
      <c r="D22" s="14">
        <v>2</v>
      </c>
      <c r="E22" s="14">
        <v>2</v>
      </c>
      <c r="F22" s="14">
        <v>3</v>
      </c>
      <c r="G22" s="1">
        <v>3</v>
      </c>
      <c r="H22" s="14">
        <v>3</v>
      </c>
      <c r="I22" s="15">
        <v>1</v>
      </c>
      <c r="J22" s="92" t="s">
        <v>32</v>
      </c>
    </row>
    <row r="23" spans="1:15" ht="16.5" thickBot="1" x14ac:dyDescent="0.3">
      <c r="B23" s="72" t="s">
        <v>23</v>
      </c>
      <c r="C23" s="16">
        <v>7.1</v>
      </c>
      <c r="D23" s="17">
        <v>3.2</v>
      </c>
      <c r="E23" s="17">
        <v>6.8</v>
      </c>
      <c r="F23" s="17">
        <v>4.5</v>
      </c>
      <c r="G23" s="3">
        <v>4.2</v>
      </c>
      <c r="H23" s="17">
        <v>7.2</v>
      </c>
      <c r="I23" s="18">
        <v>1</v>
      </c>
      <c r="J23" s="92" t="s">
        <v>33</v>
      </c>
    </row>
    <row r="24" spans="1:15" x14ac:dyDescent="0.2">
      <c r="B24" s="72" t="s">
        <v>24</v>
      </c>
      <c r="C24" s="55">
        <f>(C21+4*C22+C23)/6</f>
        <v>5.2</v>
      </c>
      <c r="D24" s="27">
        <f t="shared" ref="D24:I24" si="6">(D21+4*D22+D23)/6</f>
        <v>2.1</v>
      </c>
      <c r="E24" s="27">
        <f t="shared" si="6"/>
        <v>2.6</v>
      </c>
      <c r="F24" s="27">
        <f t="shared" si="6"/>
        <v>3.1</v>
      </c>
      <c r="G24" s="27">
        <f t="shared" si="6"/>
        <v>2.8000000000000003</v>
      </c>
      <c r="H24" s="27">
        <f t="shared" si="6"/>
        <v>3.4</v>
      </c>
      <c r="I24" s="56">
        <f t="shared" si="6"/>
        <v>1</v>
      </c>
      <c r="J24" s="92" t="s">
        <v>34</v>
      </c>
    </row>
    <row r="25" spans="1:15" ht="13.5" thickBot="1" x14ac:dyDescent="0.25">
      <c r="B25" s="72" t="s">
        <v>25</v>
      </c>
      <c r="C25" s="16">
        <f>((C23-C21)/6)^2</f>
        <v>0.25</v>
      </c>
      <c r="D25" s="17">
        <f t="shared" ref="D25:I25" si="7">((D23-D21)/6)^2</f>
        <v>9.0000000000000024E-2</v>
      </c>
      <c r="E25" s="17">
        <f t="shared" si="7"/>
        <v>1</v>
      </c>
      <c r="F25" s="17">
        <f t="shared" si="7"/>
        <v>0.15999999999999998</v>
      </c>
      <c r="G25" s="17">
        <f t="shared" si="7"/>
        <v>0.36</v>
      </c>
      <c r="H25" s="17">
        <f t="shared" si="7"/>
        <v>1</v>
      </c>
      <c r="I25" s="18">
        <f t="shared" si="7"/>
        <v>0</v>
      </c>
      <c r="J25" s="92" t="s">
        <v>35</v>
      </c>
    </row>
    <row r="26" spans="1:15" x14ac:dyDescent="0.2">
      <c r="B26" s="20"/>
      <c r="C26" s="20"/>
      <c r="D26" s="20"/>
      <c r="E26" s="20"/>
      <c r="F26" s="20"/>
      <c r="G26" s="20"/>
      <c r="H26" s="20"/>
      <c r="I26" s="20"/>
      <c r="J26" s="91"/>
    </row>
    <row r="27" spans="1:15" x14ac:dyDescent="0.2">
      <c r="B27" s="14" t="s">
        <v>0</v>
      </c>
      <c r="C27" s="14">
        <v>1</v>
      </c>
      <c r="D27" s="14">
        <v>2</v>
      </c>
      <c r="E27" s="14">
        <v>3</v>
      </c>
      <c r="F27" s="14">
        <v>4</v>
      </c>
      <c r="G27" s="14">
        <v>5</v>
      </c>
      <c r="H27" s="14">
        <v>6</v>
      </c>
      <c r="I27" s="14">
        <v>7</v>
      </c>
      <c r="J27" s="91"/>
    </row>
    <row r="28" spans="1:15" x14ac:dyDescent="0.2">
      <c r="J28" s="91"/>
    </row>
    <row r="29" spans="1:15" ht="13.5" thickBot="1" x14ac:dyDescent="0.25">
      <c r="B29" s="14" t="s">
        <v>2</v>
      </c>
      <c r="C29" s="23" t="s">
        <v>3</v>
      </c>
      <c r="D29" s="23" t="s">
        <v>3</v>
      </c>
      <c r="E29" s="7">
        <v>1</v>
      </c>
      <c r="F29" s="7">
        <v>2</v>
      </c>
      <c r="G29" s="7">
        <v>2</v>
      </c>
      <c r="H29" s="7" t="s">
        <v>10</v>
      </c>
      <c r="I29" s="7" t="s">
        <v>11</v>
      </c>
      <c r="J29" s="91"/>
    </row>
    <row r="30" spans="1:15" x14ac:dyDescent="0.2">
      <c r="B30" s="72" t="s">
        <v>4</v>
      </c>
      <c r="C30" s="9">
        <v>0</v>
      </c>
      <c r="D30" s="10">
        <v>0</v>
      </c>
      <c r="E30" s="10">
        <f>C32</f>
        <v>5.2</v>
      </c>
      <c r="F30" s="10">
        <f>D32</f>
        <v>2.1</v>
      </c>
      <c r="G30" s="10">
        <f>D32</f>
        <v>2.1</v>
      </c>
      <c r="H30" s="10">
        <f>MAX(E32:F32)</f>
        <v>7.8000000000000007</v>
      </c>
      <c r="I30" s="11">
        <f>MAX(E32:G32)</f>
        <v>7.8000000000000007</v>
      </c>
      <c r="J30" s="92" t="s">
        <v>14</v>
      </c>
    </row>
    <row r="31" spans="1:15" x14ac:dyDescent="0.2">
      <c r="B31" s="72" t="s">
        <v>1</v>
      </c>
      <c r="C31" s="13">
        <f>C24</f>
        <v>5.2</v>
      </c>
      <c r="D31" s="14">
        <f t="shared" ref="D31:I31" si="8">D24</f>
        <v>2.1</v>
      </c>
      <c r="E31" s="14">
        <f t="shared" si="8"/>
        <v>2.6</v>
      </c>
      <c r="F31" s="14">
        <f t="shared" si="8"/>
        <v>3.1</v>
      </c>
      <c r="G31" s="14">
        <f t="shared" si="8"/>
        <v>2.8000000000000003</v>
      </c>
      <c r="H31" s="14">
        <f t="shared" si="8"/>
        <v>3.4</v>
      </c>
      <c r="I31" s="15">
        <f t="shared" si="8"/>
        <v>1</v>
      </c>
      <c r="J31" s="91"/>
    </row>
    <row r="32" spans="1:15" ht="13.5" thickBot="1" x14ac:dyDescent="0.25">
      <c r="B32" s="72" t="s">
        <v>5</v>
      </c>
      <c r="C32" s="16">
        <f>C30+C31</f>
        <v>5.2</v>
      </c>
      <c r="D32" s="17">
        <f t="shared" ref="D32:I32" si="9">D30+D31</f>
        <v>2.1</v>
      </c>
      <c r="E32" s="17">
        <f t="shared" si="9"/>
        <v>7.8000000000000007</v>
      </c>
      <c r="F32" s="17">
        <f t="shared" si="9"/>
        <v>5.2</v>
      </c>
      <c r="G32" s="17">
        <f t="shared" si="9"/>
        <v>4.9000000000000004</v>
      </c>
      <c r="H32" s="17">
        <f t="shared" si="9"/>
        <v>11.200000000000001</v>
      </c>
      <c r="I32" s="18">
        <f t="shared" si="9"/>
        <v>8.8000000000000007</v>
      </c>
      <c r="J32" s="92" t="s">
        <v>16</v>
      </c>
    </row>
    <row r="33" spans="2:21" x14ac:dyDescent="0.2">
      <c r="B33" s="81"/>
      <c r="C33" s="20"/>
      <c r="D33" s="20"/>
      <c r="E33" s="20"/>
      <c r="F33" s="20"/>
      <c r="G33" s="20"/>
      <c r="H33" s="25" t="s">
        <v>19</v>
      </c>
      <c r="I33" s="22">
        <f>MAX(C32:I32)</f>
        <v>11.200000000000001</v>
      </c>
      <c r="J33" s="92" t="s">
        <v>20</v>
      </c>
    </row>
    <row r="34" spans="2:21" x14ac:dyDescent="0.2">
      <c r="B34" s="14" t="s">
        <v>0</v>
      </c>
      <c r="C34" s="14">
        <v>1</v>
      </c>
      <c r="D34" s="14">
        <v>2</v>
      </c>
      <c r="E34" s="14">
        <v>3</v>
      </c>
      <c r="F34" s="14">
        <v>4</v>
      </c>
      <c r="G34" s="14">
        <v>5</v>
      </c>
      <c r="H34" s="14">
        <v>6</v>
      </c>
      <c r="I34" s="14">
        <v>7</v>
      </c>
      <c r="J34" s="91"/>
    </row>
    <row r="35" spans="2:21" ht="13.5" thickBot="1" x14ac:dyDescent="0.25">
      <c r="B35" s="81"/>
      <c r="C35" s="20"/>
      <c r="D35" s="20"/>
      <c r="E35" s="20"/>
      <c r="F35" s="20"/>
      <c r="G35" s="20"/>
      <c r="H35" s="20"/>
      <c r="I35" s="26"/>
      <c r="J35" s="91"/>
    </row>
    <row r="36" spans="2:21" ht="13.5" thickTop="1" x14ac:dyDescent="0.2">
      <c r="B36" s="72" t="s">
        <v>7</v>
      </c>
      <c r="C36" s="9">
        <f>C38-C37</f>
        <v>0</v>
      </c>
      <c r="D36" s="10">
        <f t="shared" ref="D36:I36" si="10">D38-D37</f>
        <v>2.600000000000001</v>
      </c>
      <c r="E36" s="10">
        <f t="shared" si="10"/>
        <v>5.2000000000000011</v>
      </c>
      <c r="F36" s="10">
        <f t="shared" si="10"/>
        <v>4.7000000000000011</v>
      </c>
      <c r="G36" s="10">
        <f t="shared" si="10"/>
        <v>7.4</v>
      </c>
      <c r="H36" s="10">
        <f t="shared" si="10"/>
        <v>7.8000000000000007</v>
      </c>
      <c r="I36" s="11">
        <f t="shared" si="10"/>
        <v>10.200000000000001</v>
      </c>
      <c r="J36" s="92" t="s">
        <v>17</v>
      </c>
      <c r="M36" s="82"/>
      <c r="N36" s="83"/>
      <c r="O36" s="83"/>
      <c r="P36" s="83"/>
      <c r="Q36" s="83"/>
      <c r="R36" s="83"/>
      <c r="S36" s="83"/>
      <c r="T36" s="83"/>
      <c r="U36" s="84"/>
    </row>
    <row r="37" spans="2:21" x14ac:dyDescent="0.2">
      <c r="B37" s="72" t="s">
        <v>1</v>
      </c>
      <c r="C37" s="13">
        <f t="shared" ref="C37:I37" si="11">C31</f>
        <v>5.2</v>
      </c>
      <c r="D37" s="14">
        <f t="shared" si="11"/>
        <v>2.1</v>
      </c>
      <c r="E37" s="14">
        <f t="shared" si="11"/>
        <v>2.6</v>
      </c>
      <c r="F37" s="14">
        <f t="shared" si="11"/>
        <v>3.1</v>
      </c>
      <c r="G37" s="14">
        <f t="shared" si="11"/>
        <v>2.8000000000000003</v>
      </c>
      <c r="H37" s="14">
        <f t="shared" si="11"/>
        <v>3.4</v>
      </c>
      <c r="I37" s="15">
        <f t="shared" si="11"/>
        <v>1</v>
      </c>
      <c r="J37" s="91"/>
      <c r="M37" s="85"/>
      <c r="P37" s="7">
        <v>3</v>
      </c>
      <c r="Q37" s="29"/>
      <c r="R37" s="29"/>
      <c r="S37" s="41"/>
      <c r="T37" s="42">
        <v>7</v>
      </c>
      <c r="U37" s="86"/>
    </row>
    <row r="38" spans="2:21" ht="13.5" thickBot="1" x14ac:dyDescent="0.25">
      <c r="B38" s="72" t="s">
        <v>8</v>
      </c>
      <c r="C38" s="16">
        <f>E36</f>
        <v>5.2000000000000011</v>
      </c>
      <c r="D38" s="17">
        <f>MIN(F36:G36)</f>
        <v>4.7000000000000011</v>
      </c>
      <c r="E38" s="17">
        <f>MIN(H36:I36)</f>
        <v>7.8000000000000007</v>
      </c>
      <c r="F38" s="17">
        <f>MIN(H36:I36)</f>
        <v>7.8000000000000007</v>
      </c>
      <c r="G38" s="17">
        <f>I36</f>
        <v>10.200000000000001</v>
      </c>
      <c r="H38" s="17">
        <f>I33</f>
        <v>11.200000000000001</v>
      </c>
      <c r="I38" s="18">
        <f>I33</f>
        <v>11.200000000000001</v>
      </c>
      <c r="J38" s="92" t="s">
        <v>15</v>
      </c>
      <c r="M38" s="85"/>
      <c r="N38" s="7">
        <v>1</v>
      </c>
      <c r="O38" s="41"/>
      <c r="P38" s="26"/>
      <c r="T38" s="44"/>
      <c r="U38" s="86"/>
    </row>
    <row r="39" spans="2:21" x14ac:dyDescent="0.2">
      <c r="B39" s="14" t="s">
        <v>6</v>
      </c>
      <c r="C39" s="27">
        <v>3</v>
      </c>
      <c r="D39" s="27" t="s">
        <v>12</v>
      </c>
      <c r="E39" s="27" t="s">
        <v>13</v>
      </c>
      <c r="F39" s="27" t="s">
        <v>13</v>
      </c>
      <c r="G39" s="27">
        <v>7</v>
      </c>
      <c r="H39" s="28" t="s">
        <v>3</v>
      </c>
      <c r="I39" s="28" t="s">
        <v>3</v>
      </c>
      <c r="J39" s="91"/>
      <c r="M39" s="85"/>
      <c r="N39" s="27"/>
      <c r="P39" s="44"/>
      <c r="Q39" s="41"/>
      <c r="R39" s="42">
        <v>6</v>
      </c>
      <c r="T39" s="44"/>
      <c r="U39" s="86"/>
    </row>
    <row r="40" spans="2:21" x14ac:dyDescent="0.2">
      <c r="B40" s="81"/>
      <c r="C40" s="20"/>
      <c r="D40" s="20"/>
      <c r="E40" s="20"/>
      <c r="F40" s="20"/>
      <c r="G40" s="20"/>
      <c r="H40" s="20"/>
      <c r="I40" s="26"/>
      <c r="J40" s="91"/>
      <c r="M40" s="85"/>
      <c r="P40" s="27"/>
      <c r="R40" s="44"/>
      <c r="T40" s="44"/>
      <c r="U40" s="86"/>
    </row>
    <row r="41" spans="2:21" x14ac:dyDescent="0.2">
      <c r="B41" s="14" t="s">
        <v>9</v>
      </c>
      <c r="C41" s="14">
        <f>C38-C32</f>
        <v>0</v>
      </c>
      <c r="D41" s="14">
        <f t="shared" ref="D41:I41" si="12">D38-D32</f>
        <v>2.600000000000001</v>
      </c>
      <c r="E41" s="14">
        <f t="shared" si="12"/>
        <v>0</v>
      </c>
      <c r="F41" s="14">
        <f t="shared" si="12"/>
        <v>2.6000000000000005</v>
      </c>
      <c r="G41" s="14">
        <f t="shared" si="12"/>
        <v>5.3000000000000007</v>
      </c>
      <c r="H41" s="14">
        <f t="shared" si="12"/>
        <v>0</v>
      </c>
      <c r="I41" s="14">
        <f t="shared" si="12"/>
        <v>2.4000000000000004</v>
      </c>
      <c r="J41" s="92" t="s">
        <v>18</v>
      </c>
      <c r="M41" s="85"/>
      <c r="R41" s="44"/>
      <c r="T41" s="44"/>
      <c r="U41" s="86"/>
    </row>
    <row r="42" spans="2:21" ht="13.5" thickBot="1" x14ac:dyDescent="0.25">
      <c r="J42" s="93" t="s">
        <v>28</v>
      </c>
      <c r="M42" s="85"/>
      <c r="P42" s="7">
        <v>4</v>
      </c>
      <c r="Q42" s="41"/>
      <c r="R42" s="26"/>
      <c r="T42" s="44"/>
      <c r="U42" s="86"/>
    </row>
    <row r="43" spans="2:21" x14ac:dyDescent="0.2">
      <c r="B43" s="87" t="s">
        <v>26</v>
      </c>
      <c r="C43" s="9">
        <f t="shared" ref="C43:E44" si="13">C24</f>
        <v>5.2</v>
      </c>
      <c r="D43" s="10">
        <f t="shared" si="13"/>
        <v>2.1</v>
      </c>
      <c r="E43" s="10">
        <f t="shared" si="13"/>
        <v>2.6</v>
      </c>
      <c r="F43" s="10"/>
      <c r="G43" s="10">
        <f t="shared" ref="G43:I44" si="14">G24</f>
        <v>2.8000000000000003</v>
      </c>
      <c r="H43" s="10">
        <f t="shared" si="14"/>
        <v>3.4</v>
      </c>
      <c r="I43" s="11">
        <f t="shared" si="14"/>
        <v>1</v>
      </c>
      <c r="J43" s="94">
        <f>SUM(C43:I43)</f>
        <v>17.100000000000001</v>
      </c>
      <c r="M43" s="85"/>
      <c r="P43" s="44"/>
      <c r="R43" s="27"/>
      <c r="T43" s="44"/>
      <c r="U43" s="86"/>
    </row>
    <row r="44" spans="2:21" ht="13.5" thickBot="1" x14ac:dyDescent="0.25">
      <c r="B44" s="72" t="s">
        <v>27</v>
      </c>
      <c r="C44" s="16">
        <f t="shared" si="13"/>
        <v>0.25</v>
      </c>
      <c r="D44" s="17">
        <f t="shared" si="13"/>
        <v>9.0000000000000024E-2</v>
      </c>
      <c r="E44" s="17">
        <f t="shared" si="13"/>
        <v>1</v>
      </c>
      <c r="F44" s="17"/>
      <c r="G44" s="17">
        <f t="shared" si="14"/>
        <v>0.36</v>
      </c>
      <c r="H44" s="17">
        <f t="shared" si="14"/>
        <v>1</v>
      </c>
      <c r="I44" s="18">
        <f t="shared" si="14"/>
        <v>0</v>
      </c>
      <c r="J44" s="94">
        <f>SUM(C44:I44)</f>
        <v>2.7</v>
      </c>
      <c r="M44" s="85"/>
      <c r="N44" s="7">
        <v>2</v>
      </c>
      <c r="O44" s="41"/>
      <c r="P44" s="26"/>
      <c r="Q44" s="29"/>
      <c r="R44" s="29"/>
      <c r="S44" s="41"/>
      <c r="T44" s="26"/>
      <c r="U44" s="86"/>
    </row>
    <row r="45" spans="2:21" ht="13.5" thickBot="1" x14ac:dyDescent="0.25">
      <c r="J45" s="91"/>
      <c r="M45" s="85"/>
      <c r="N45" s="44"/>
      <c r="P45" s="27"/>
      <c r="T45" s="44"/>
      <c r="U45" s="86"/>
    </row>
    <row r="46" spans="2:21" x14ac:dyDescent="0.2">
      <c r="B46" s="87" t="s">
        <v>29</v>
      </c>
      <c r="C46" s="9">
        <v>9</v>
      </c>
      <c r="D46" s="10">
        <v>10</v>
      </c>
      <c r="E46" s="10">
        <v>11</v>
      </c>
      <c r="F46" s="10">
        <v>12</v>
      </c>
      <c r="G46" s="10">
        <v>13</v>
      </c>
      <c r="H46" s="10">
        <v>14</v>
      </c>
      <c r="I46" s="11">
        <v>15</v>
      </c>
      <c r="J46" s="91"/>
      <c r="M46" s="85"/>
      <c r="N46" s="44"/>
      <c r="T46" s="44"/>
      <c r="U46" s="86"/>
    </row>
    <row r="47" spans="2:21" x14ac:dyDescent="0.2">
      <c r="B47" s="72" t="s">
        <v>36</v>
      </c>
      <c r="C47" s="31">
        <f>(C46-J43)/SQRT(J44)</f>
        <v>-4.9295030175464953</v>
      </c>
      <c r="D47" s="32">
        <f>(D46-J43)/SQRT(J44)</f>
        <v>-4.320922398096311</v>
      </c>
      <c r="E47" s="32">
        <f>(E46-J43)/SQRT(J44)</f>
        <v>-3.7123417786461266</v>
      </c>
      <c r="F47" s="32">
        <f>(F46-J43)/SQRT(J44)</f>
        <v>-3.1037611591959418</v>
      </c>
      <c r="G47" s="32">
        <f>(G46-J43)/SQRT(J44)</f>
        <v>-2.4951805397457574</v>
      </c>
      <c r="H47" s="32">
        <f>(H46-J43)/SQRT(J44)</f>
        <v>-1.886599920295573</v>
      </c>
      <c r="I47" s="33">
        <f>(I46-J43)/SQRT(J44)</f>
        <v>-1.2780193008453884</v>
      </c>
      <c r="J47" s="91"/>
      <c r="M47" s="85"/>
      <c r="N47" s="44"/>
      <c r="O47" s="41"/>
      <c r="P47" s="42">
        <v>5</v>
      </c>
      <c r="Q47" s="29"/>
      <c r="R47" s="29"/>
      <c r="S47" s="41"/>
      <c r="T47" s="26"/>
      <c r="U47" s="86"/>
    </row>
    <row r="48" spans="2:21" ht="13.5" thickBot="1" x14ac:dyDescent="0.25">
      <c r="B48" s="72" t="s">
        <v>30</v>
      </c>
      <c r="C48" s="34">
        <f>NORMSDIST(C47)</f>
        <v>4.1219531191084061E-7</v>
      </c>
      <c r="D48" s="35">
        <f t="shared" ref="D48:I48" si="15">NORMSDIST(D47)</f>
        <v>7.7689157526544734E-6</v>
      </c>
      <c r="E48" s="35">
        <f t="shared" si="15"/>
        <v>1.026752159114292E-4</v>
      </c>
      <c r="F48" s="35">
        <f t="shared" si="15"/>
        <v>9.5538756868221821E-4</v>
      </c>
      <c r="G48" s="35">
        <f t="shared" si="15"/>
        <v>6.2946529100387618E-3</v>
      </c>
      <c r="H48" s="35">
        <f t="shared" si="15"/>
        <v>2.9607078753113285E-2</v>
      </c>
      <c r="I48" s="36">
        <f t="shared" si="15"/>
        <v>0.10062131047886184</v>
      </c>
      <c r="J48" s="91"/>
      <c r="M48" s="85"/>
      <c r="N48" s="27"/>
      <c r="P48" s="27"/>
      <c r="T48" s="27"/>
      <c r="U48" s="86"/>
    </row>
    <row r="49" spans="2:21" ht="13.5" thickBot="1" x14ac:dyDescent="0.25">
      <c r="M49" s="45"/>
      <c r="N49" s="46"/>
      <c r="O49" s="46"/>
      <c r="P49" s="46"/>
      <c r="Q49" s="46"/>
      <c r="R49" s="46"/>
      <c r="S49" s="46"/>
      <c r="T49" s="46"/>
      <c r="U49" s="88"/>
    </row>
    <row r="50" spans="2:21" ht="13.5" thickTop="1" x14ac:dyDescent="0.2">
      <c r="B50" s="89" t="s">
        <v>64</v>
      </c>
      <c r="C50" s="53">
        <v>1</v>
      </c>
      <c r="D50" s="53">
        <v>2</v>
      </c>
      <c r="E50" s="53">
        <v>3</v>
      </c>
      <c r="F50" s="53">
        <v>4</v>
      </c>
      <c r="G50" s="53">
        <v>5</v>
      </c>
      <c r="H50" s="53">
        <v>6</v>
      </c>
      <c r="I50" s="53">
        <v>7</v>
      </c>
      <c r="J50" s="49"/>
      <c r="K50" s="49"/>
      <c r="L50" s="49"/>
      <c r="M50" s="49"/>
      <c r="N50" s="49"/>
      <c r="O50" s="49"/>
    </row>
    <row r="51" spans="2:21" x14ac:dyDescent="0.2">
      <c r="B51" s="90" t="s">
        <v>62</v>
      </c>
      <c r="C51" s="50">
        <f t="shared" ref="C51:I52" si="16">C24</f>
        <v>5.2</v>
      </c>
      <c r="D51" s="50">
        <f t="shared" si="16"/>
        <v>2.1</v>
      </c>
      <c r="E51" s="50">
        <f t="shared" si="16"/>
        <v>2.6</v>
      </c>
      <c r="F51" s="50">
        <f t="shared" si="16"/>
        <v>3.1</v>
      </c>
      <c r="G51" s="50">
        <f t="shared" si="16"/>
        <v>2.8000000000000003</v>
      </c>
      <c r="H51" s="50">
        <f t="shared" si="16"/>
        <v>3.4</v>
      </c>
      <c r="I51" s="50">
        <f t="shared" si="16"/>
        <v>1</v>
      </c>
      <c r="J51" s="49"/>
      <c r="K51" s="49"/>
      <c r="L51" s="49"/>
      <c r="M51" s="49"/>
      <c r="N51" s="49"/>
      <c r="O51" s="49"/>
    </row>
    <row r="52" spans="2:21" x14ac:dyDescent="0.2">
      <c r="B52" s="90" t="s">
        <v>63</v>
      </c>
      <c r="C52" s="50">
        <f t="shared" si="16"/>
        <v>0.25</v>
      </c>
      <c r="D52" s="50">
        <f t="shared" si="16"/>
        <v>9.0000000000000024E-2</v>
      </c>
      <c r="E52" s="50">
        <f t="shared" si="16"/>
        <v>1</v>
      </c>
      <c r="F52" s="50">
        <f t="shared" si="16"/>
        <v>0.15999999999999998</v>
      </c>
      <c r="G52" s="50">
        <f t="shared" si="16"/>
        <v>0.36</v>
      </c>
      <c r="H52" s="50">
        <f t="shared" si="16"/>
        <v>1</v>
      </c>
      <c r="I52" s="50">
        <f t="shared" si="16"/>
        <v>0</v>
      </c>
      <c r="J52" s="49"/>
      <c r="K52" s="49"/>
      <c r="L52" s="49"/>
      <c r="M52" s="49"/>
      <c r="N52" s="49"/>
      <c r="O52" s="49"/>
    </row>
    <row r="53" spans="2:21" x14ac:dyDescent="0.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2:21" ht="13.5" thickBot="1" x14ac:dyDescent="0.25">
      <c r="B54" s="49" t="s">
        <v>53</v>
      </c>
      <c r="C54" s="49" t="s">
        <v>60</v>
      </c>
      <c r="D54" s="49" t="s">
        <v>61</v>
      </c>
      <c r="E54" s="49" t="s">
        <v>38</v>
      </c>
      <c r="F54" s="49">
        <v>9</v>
      </c>
      <c r="G54" s="49">
        <v>10</v>
      </c>
      <c r="H54" s="49">
        <v>11</v>
      </c>
      <c r="I54" s="49">
        <v>12</v>
      </c>
      <c r="J54" s="49">
        <v>13</v>
      </c>
      <c r="K54" s="49">
        <v>14</v>
      </c>
      <c r="L54" s="49">
        <v>15</v>
      </c>
      <c r="M54" s="49"/>
      <c r="N54" s="49"/>
      <c r="O54" s="49"/>
      <c r="P54" s="49"/>
      <c r="Q54" s="49"/>
      <c r="S54" s="49"/>
    </row>
    <row r="55" spans="2:21" ht="13.5" thickBot="1" x14ac:dyDescent="0.25">
      <c r="B55" s="50" t="s">
        <v>54</v>
      </c>
      <c r="C55" s="50">
        <f>C51+E51+H51</f>
        <v>11.200000000000001</v>
      </c>
      <c r="D55" s="50">
        <f>C52+E52+H52</f>
        <v>2.25</v>
      </c>
      <c r="E55" s="102" t="s">
        <v>39</v>
      </c>
      <c r="F55" s="111">
        <f>NORMSDIST((F54-$C$55)/SQRT($D$55))</f>
        <v>7.1233377413985999E-2</v>
      </c>
      <c r="G55" s="112">
        <f t="shared" ref="G55:L55" si="17">NORMSDIST((G54-$C$55)/SQRT($D$55))</f>
        <v>0.21185539858339644</v>
      </c>
      <c r="H55" s="112">
        <f t="shared" si="17"/>
        <v>0.44696488337638568</v>
      </c>
      <c r="I55" s="112">
        <f t="shared" si="17"/>
        <v>0.70309857139614862</v>
      </c>
      <c r="J55" s="112">
        <f t="shared" si="17"/>
        <v>0.88493032977829156</v>
      </c>
      <c r="K55" s="112">
        <f t="shared" si="17"/>
        <v>0.9690259242932594</v>
      </c>
      <c r="L55" s="113">
        <f t="shared" si="17"/>
        <v>0.99435082724443935</v>
      </c>
      <c r="M55" s="49"/>
      <c r="N55" s="49"/>
      <c r="O55" s="49"/>
    </row>
    <row r="56" spans="2:21" x14ac:dyDescent="0.2">
      <c r="M56" s="49"/>
      <c r="N56" s="49"/>
      <c r="O56" s="49"/>
    </row>
    <row r="57" spans="2:21" x14ac:dyDescent="0.2">
      <c r="M57" s="49"/>
      <c r="N57" s="49"/>
      <c r="O57" s="49"/>
    </row>
    <row r="58" spans="2:21" ht="13.5" thickBot="1" x14ac:dyDescent="0.25">
      <c r="B58" s="53" t="s">
        <v>53</v>
      </c>
      <c r="C58" s="53" t="s">
        <v>60</v>
      </c>
      <c r="D58" s="53" t="s">
        <v>61</v>
      </c>
      <c r="E58" s="53" t="s">
        <v>38</v>
      </c>
      <c r="F58" s="53">
        <v>9</v>
      </c>
      <c r="G58" s="53">
        <v>10</v>
      </c>
      <c r="H58" s="53">
        <v>11</v>
      </c>
      <c r="I58" s="53">
        <v>12</v>
      </c>
      <c r="J58" s="53">
        <v>13</v>
      </c>
      <c r="K58" s="53">
        <v>14</v>
      </c>
      <c r="L58" s="53">
        <v>15</v>
      </c>
      <c r="M58" s="49"/>
      <c r="N58" s="49"/>
      <c r="O58" s="49"/>
    </row>
    <row r="59" spans="2:21" x14ac:dyDescent="0.2">
      <c r="B59" s="50" t="s">
        <v>56</v>
      </c>
      <c r="C59" s="50">
        <f>C51+E51+I51</f>
        <v>8.8000000000000007</v>
      </c>
      <c r="D59" s="50">
        <f>C52+E52+I52</f>
        <v>1.25</v>
      </c>
      <c r="E59" s="102" t="s">
        <v>39</v>
      </c>
      <c r="F59" s="103">
        <f>NORMSDIST((F58-C59)/SQRT(D59))</f>
        <v>0.5709861715062392</v>
      </c>
      <c r="G59" s="104">
        <f>NORMSDIST((G58-C59)/SQRT(D59))</f>
        <v>0.85843456466882662</v>
      </c>
      <c r="H59" s="104">
        <f>NORMSDIST((H58-C59)/SQRT(D59))</f>
        <v>0.9754510091953672</v>
      </c>
      <c r="I59" s="104">
        <f>NORMSDIST((I58-C59)/SQRT(D59))</f>
        <v>0.99789622435725411</v>
      </c>
      <c r="J59" s="104">
        <f>NORMSDIST((J58-C59)/SQRT(D59))</f>
        <v>0.99991387927330622</v>
      </c>
      <c r="K59" s="104">
        <f>NORMSDIST((K58-C59)/SQRT(D59))</f>
        <v>0.99999834852470371</v>
      </c>
      <c r="L59" s="105">
        <f>NORMSDIST((L58-C59)/SQRT(D59))</f>
        <v>0.99999998533992562</v>
      </c>
      <c r="M59" s="49"/>
      <c r="N59" s="49"/>
      <c r="O59" s="49"/>
    </row>
    <row r="60" spans="2:21" x14ac:dyDescent="0.2">
      <c r="B60" s="50" t="s">
        <v>54</v>
      </c>
      <c r="C60" s="50">
        <f>C51+E51+H51</f>
        <v>11.200000000000001</v>
      </c>
      <c r="D60" s="50">
        <f>C52+E52+H52</f>
        <v>2.25</v>
      </c>
      <c r="E60" s="102" t="s">
        <v>39</v>
      </c>
      <c r="F60" s="65">
        <f>NORMSDIST((F58-C60)/SQRT(D60))</f>
        <v>7.1233377413985999E-2</v>
      </c>
      <c r="G60" s="50">
        <f>NORMSDIST((G58-C60)/SQRT(D60))</f>
        <v>0.21185539858339644</v>
      </c>
      <c r="H60" s="50">
        <f>NORMSDIST((H58-C60)/SQRT(D60))</f>
        <v>0.44696488337638568</v>
      </c>
      <c r="I60" s="50">
        <f>NORMSDIST((I58-C60)/SQRT(D60))</f>
        <v>0.70309857139614862</v>
      </c>
      <c r="J60" s="50">
        <f>NORMSDIST((J58-C60)/SQRT(D60))</f>
        <v>0.88493032977829156</v>
      </c>
      <c r="K60" s="50">
        <f>NORMSDIST((K58-C60)/SQRT(D60))</f>
        <v>0.9690259242932594</v>
      </c>
      <c r="L60" s="66">
        <f>NORMSDIST((L58-C60)/SQRT(D60))</f>
        <v>0.99435082724443935</v>
      </c>
      <c r="M60" s="49"/>
      <c r="N60" s="49"/>
      <c r="O60" s="49"/>
    </row>
    <row r="61" spans="2:21" x14ac:dyDescent="0.2">
      <c r="B61" s="50" t="s">
        <v>57</v>
      </c>
      <c r="C61" s="50">
        <f>D51+F51+H51</f>
        <v>8.6</v>
      </c>
      <c r="D61" s="50">
        <f>D52+F52+H52</f>
        <v>1.25</v>
      </c>
      <c r="E61" s="102" t="s">
        <v>39</v>
      </c>
      <c r="F61" s="65">
        <f>NORMSDIST((F58-C61)/SQRT(D61))</f>
        <v>0.63974260643187253</v>
      </c>
      <c r="G61" s="50">
        <f>NORMSDIST((G58-C61)/SQRT(D61))</f>
        <v>0.89475114997233129</v>
      </c>
      <c r="H61" s="50">
        <f>NORMSDIST((H58-C61)/SQRT(D61))</f>
        <v>0.98408843630675491</v>
      </c>
      <c r="I61" s="50">
        <f>NORMSDIST((I58-C61)/SQRT(D61))</f>
        <v>0.99882123620210228</v>
      </c>
      <c r="J61" s="50">
        <f>NORMSDIST((J58-C61)/SQRT(D61))</f>
        <v>0.99995848464833681</v>
      </c>
      <c r="K61" s="50">
        <f>NORMSDIST((K58-C61)/SQRT(D61))</f>
        <v>0.99999931701524725</v>
      </c>
      <c r="L61" s="66">
        <f>NORMSDIST((L58-C61)/SQRT(D61))</f>
        <v>0.99999999480798651</v>
      </c>
    </row>
    <row r="62" spans="2:21" x14ac:dyDescent="0.2">
      <c r="B62" s="50" t="s">
        <v>58</v>
      </c>
      <c r="C62" s="50">
        <f>D51+F51+I51</f>
        <v>6.2</v>
      </c>
      <c r="D62" s="50">
        <f>D52+F52+I52</f>
        <v>0.25</v>
      </c>
      <c r="E62" s="102" t="s">
        <v>39</v>
      </c>
      <c r="F62" s="65">
        <f>NORMSDIST((F58-C62)/SQRT(D62))</f>
        <v>0.99999998928240974</v>
      </c>
      <c r="G62" s="50">
        <f>NORMSDIST((G58-C62)/SQRT(D62))</f>
        <v>0.99999999999998523</v>
      </c>
      <c r="H62" s="50">
        <f>NORMSDIST((H58-C62)/SQRT(D62))</f>
        <v>1</v>
      </c>
      <c r="I62" s="50">
        <f>NORMSDIST((I58-C62)/SQRT(D62))</f>
        <v>1</v>
      </c>
      <c r="J62" s="50">
        <f>NORMSDIST((J58-C62)/SQRT(D62))</f>
        <v>1</v>
      </c>
      <c r="K62" s="50">
        <f>NORMSDIST((K58-C62)/SQRT(D62))</f>
        <v>1</v>
      </c>
      <c r="L62" s="66">
        <f>NORMSDIST((L58-C62)/SQRT(D62))</f>
        <v>1</v>
      </c>
    </row>
    <row r="63" spans="2:21" ht="13.5" thickBot="1" x14ac:dyDescent="0.25">
      <c r="B63" s="50" t="s">
        <v>55</v>
      </c>
      <c r="C63" s="50">
        <f>D51+G51+I51</f>
        <v>5.9</v>
      </c>
      <c r="D63" s="50">
        <f>D52+G52+I52</f>
        <v>0.45</v>
      </c>
      <c r="E63" s="102" t="s">
        <v>39</v>
      </c>
      <c r="F63" s="106">
        <f>NORMSDIST((F58-C63)/SQRT(D63))</f>
        <v>0.9999980924320675</v>
      </c>
      <c r="G63" s="107">
        <f>NORMSDIST((G58-C63)/SQRT(D63))</f>
        <v>0.99999999950779972</v>
      </c>
      <c r="H63" s="107">
        <f>NORMSDIST((H58-C63)/SQRT(D63))</f>
        <v>0.99999999999998546</v>
      </c>
      <c r="I63" s="107">
        <f>NORMSDIST((I58-C63)/SQRT(D63))</f>
        <v>1</v>
      </c>
      <c r="J63" s="107">
        <f>NORMSDIST((J58-C63)/SQRT(D63))</f>
        <v>1</v>
      </c>
      <c r="K63" s="107">
        <f>NORMSDIST((K58-C63)/SQRT(D63))</f>
        <v>1</v>
      </c>
      <c r="L63" s="69">
        <f>NORMSDIST((L58-C63)/SQRT(D63))</f>
        <v>1</v>
      </c>
    </row>
    <row r="64" spans="2:21" ht="13.5" thickBot="1" x14ac:dyDescent="0.25">
      <c r="E64" s="49" t="s">
        <v>39</v>
      </c>
      <c r="F64" s="108">
        <f>PRODUCT(F59:F63)</f>
        <v>2.6020376056377945E-2</v>
      </c>
      <c r="G64" s="109">
        <f t="shared" ref="G64:L64" si="18">PRODUCT(G59:G63)</f>
        <v>0.1627230202450882</v>
      </c>
      <c r="H64" s="109">
        <f t="shared" si="18"/>
        <v>0.4290550265722522</v>
      </c>
      <c r="I64" s="109">
        <f t="shared" si="18"/>
        <v>0.70079236618708363</v>
      </c>
      <c r="J64" s="109">
        <f t="shared" si="18"/>
        <v>0.88481738390529951</v>
      </c>
      <c r="K64" s="109">
        <f t="shared" si="18"/>
        <v>0.96902366214204572</v>
      </c>
      <c r="L64" s="110">
        <f t="shared" si="18"/>
        <v>0.99435080750449945</v>
      </c>
    </row>
    <row r="68" spans="2:12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2:12" x14ac:dyDescent="0.2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2:12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 x14ac:dyDescent="0.2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x14ac:dyDescent="0.2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2:12" x14ac:dyDescent="0.2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</sheetData>
  <pageMargins left="0.75" right="0.75" top="1" bottom="1" header="0.5" footer="0.5"/>
  <pageSetup scale="115" orientation="landscape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BA73-1AB7-42A6-99F4-3A076CB79AFC}">
  <dimension ref="A1:U90"/>
  <sheetViews>
    <sheetView tabSelected="1" zoomScale="70" zoomScaleNormal="70" workbookViewId="0">
      <selection activeCell="A2" sqref="A2"/>
    </sheetView>
  </sheetViews>
  <sheetFormatPr defaultColWidth="9.140625" defaultRowHeight="15" customHeight="1" x14ac:dyDescent="0.2"/>
  <cols>
    <col min="1" max="1" width="4.28515625" style="22" customWidth="1"/>
    <col min="2" max="2" width="13" style="22" customWidth="1"/>
    <col min="3" max="4" width="9.5703125" style="22" bestFit="1" customWidth="1"/>
    <col min="5" max="5" width="10.85546875" style="22" customWidth="1"/>
    <col min="6" max="6" width="11.5703125" style="22" bestFit="1" customWidth="1"/>
    <col min="7" max="9" width="9.5703125" style="22" bestFit="1" customWidth="1"/>
    <col min="10" max="16384" width="9.140625" style="22"/>
  </cols>
  <sheetData>
    <row r="1" spans="1:20" ht="18" x14ac:dyDescent="0.25">
      <c r="A1" s="134" t="s">
        <v>68</v>
      </c>
    </row>
    <row r="2" spans="1:20" ht="15" customHeight="1" x14ac:dyDescent="0.25">
      <c r="A2" s="80"/>
    </row>
    <row r="3" spans="1:20" ht="15" customHeight="1" thickBot="1" x14ac:dyDescent="0.3">
      <c r="A3" s="80"/>
    </row>
    <row r="4" spans="1:20" ht="15" customHeight="1" thickBot="1" x14ac:dyDescent="0.3">
      <c r="A4" s="80"/>
      <c r="B4" s="133" t="s">
        <v>71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1"/>
      <c r="P4" s="91" t="s">
        <v>95</v>
      </c>
    </row>
    <row r="5" spans="1:20" ht="15" customHeight="1" thickBot="1" x14ac:dyDescent="0.3">
      <c r="A5" s="80"/>
      <c r="B5" s="126"/>
      <c r="C5" s="53"/>
      <c r="D5" s="53"/>
      <c r="E5" s="53"/>
      <c r="F5" s="53" t="str">
        <f>E65</f>
        <v>T=</v>
      </c>
      <c r="G5" s="53">
        <f>F65</f>
        <v>9</v>
      </c>
      <c r="H5" s="53">
        <f>G65</f>
        <v>10</v>
      </c>
      <c r="I5" s="53">
        <f>H65</f>
        <v>11</v>
      </c>
      <c r="J5" s="53">
        <f>I65</f>
        <v>12</v>
      </c>
      <c r="K5" s="53">
        <f>J65</f>
        <v>13</v>
      </c>
      <c r="L5" s="53">
        <f>K65</f>
        <v>14</v>
      </c>
      <c r="M5" s="53">
        <f>L65</f>
        <v>15</v>
      </c>
      <c r="N5" s="127"/>
      <c r="P5" s="120" t="s">
        <v>0</v>
      </c>
      <c r="Q5" s="125">
        <v>1</v>
      </c>
      <c r="R5" s="125">
        <v>3</v>
      </c>
      <c r="S5" s="125">
        <v>6</v>
      </c>
      <c r="T5" s="164" t="s">
        <v>94</v>
      </c>
    </row>
    <row r="6" spans="1:20" ht="15" customHeight="1" thickBot="1" x14ac:dyDescent="0.3">
      <c r="A6" s="80"/>
      <c r="B6" s="126"/>
      <c r="C6" s="53"/>
      <c r="D6" s="53"/>
      <c r="E6" s="53" t="s">
        <v>69</v>
      </c>
      <c r="F6" s="50" t="str">
        <f>E66</f>
        <v>P[TOC&lt;T]=</v>
      </c>
      <c r="G6" s="149">
        <f>F75</f>
        <v>2.6020376056377945E-2</v>
      </c>
      <c r="H6" s="149">
        <f t="shared" ref="H6:M6" si="0">G75</f>
        <v>0.1627230202450882</v>
      </c>
      <c r="I6" s="149">
        <f t="shared" si="0"/>
        <v>0.4290550265722522</v>
      </c>
      <c r="J6" s="149">
        <f t="shared" si="0"/>
        <v>0.70079236618708363</v>
      </c>
      <c r="K6" s="149">
        <f t="shared" si="0"/>
        <v>0.88481738390529951</v>
      </c>
      <c r="L6" s="149">
        <f t="shared" si="0"/>
        <v>0.96902366214204572</v>
      </c>
      <c r="M6" s="149">
        <f t="shared" si="0"/>
        <v>0.99435080750449945</v>
      </c>
      <c r="N6" s="127"/>
      <c r="P6" s="157" t="s">
        <v>87</v>
      </c>
      <c r="Q6" s="145">
        <v>0.23076730769446163</v>
      </c>
      <c r="R6" s="158">
        <v>0.46154276923076909</v>
      </c>
      <c r="S6" s="160">
        <v>0.3529444705882353</v>
      </c>
      <c r="T6" s="165" t="s">
        <v>94</v>
      </c>
    </row>
    <row r="7" spans="1:20" ht="15" customHeight="1" x14ac:dyDescent="0.25">
      <c r="A7" s="80"/>
      <c r="B7" s="12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27"/>
      <c r="P7" s="126" t="s">
        <v>92</v>
      </c>
      <c r="Q7" s="158">
        <v>289.67125825394646</v>
      </c>
      <c r="R7" s="158">
        <v>300.33560820418609</v>
      </c>
      <c r="S7" s="160">
        <v>295.75767535391458</v>
      </c>
      <c r="T7" s="162">
        <v>195.26820241302357</v>
      </c>
    </row>
    <row r="8" spans="1:20" ht="15" customHeight="1" thickBot="1" x14ac:dyDescent="0.3">
      <c r="A8" s="80"/>
      <c r="B8" s="128"/>
      <c r="C8" s="53"/>
      <c r="D8" s="20"/>
      <c r="E8" s="129"/>
      <c r="F8" s="20"/>
      <c r="G8" s="20"/>
      <c r="H8" s="129"/>
      <c r="I8" s="20" t="s">
        <v>40</v>
      </c>
      <c r="J8" s="20"/>
      <c r="K8" s="20"/>
      <c r="L8" s="20" t="s">
        <v>52</v>
      </c>
      <c r="M8" s="20"/>
      <c r="N8" s="127"/>
      <c r="P8" s="130" t="s">
        <v>93</v>
      </c>
      <c r="Q8" s="159">
        <v>241.43665639797317</v>
      </c>
      <c r="R8" s="159">
        <v>246.44616631718435</v>
      </c>
      <c r="S8" s="161">
        <v>244.53427220407616</v>
      </c>
      <c r="T8" s="163">
        <v>197.89035737367692</v>
      </c>
    </row>
    <row r="9" spans="1:20" ht="15" customHeight="1" x14ac:dyDescent="0.25">
      <c r="A9" s="80"/>
      <c r="B9" s="128"/>
      <c r="C9" s="53"/>
      <c r="D9" s="19" t="s">
        <v>41</v>
      </c>
      <c r="E9" s="20" t="s">
        <v>48</v>
      </c>
      <c r="F9" s="20" t="s">
        <v>49</v>
      </c>
      <c r="G9" s="20" t="s">
        <v>50</v>
      </c>
      <c r="H9" s="20"/>
      <c r="I9" s="120" t="s">
        <v>47</v>
      </c>
      <c r="J9" s="121" t="s">
        <v>51</v>
      </c>
      <c r="K9" s="20"/>
      <c r="L9" s="120" t="s">
        <v>47</v>
      </c>
      <c r="M9" s="121" t="s">
        <v>51</v>
      </c>
      <c r="N9" s="127"/>
      <c r="P9" s="22" t="s">
        <v>19</v>
      </c>
      <c r="Q9" s="22">
        <v>10</v>
      </c>
      <c r="R9" s="22">
        <v>10</v>
      </c>
      <c r="S9" s="22">
        <v>10</v>
      </c>
      <c r="T9" s="22">
        <v>11.2</v>
      </c>
    </row>
    <row r="10" spans="1:20" ht="15" customHeight="1" x14ac:dyDescent="0.25">
      <c r="A10" s="80"/>
      <c r="B10" s="128"/>
      <c r="C10" s="114"/>
      <c r="D10" s="115" t="s">
        <v>42</v>
      </c>
      <c r="E10" s="14"/>
      <c r="F10" s="14">
        <v>10</v>
      </c>
      <c r="G10" s="14">
        <f>H6</f>
        <v>0.1627230202450882</v>
      </c>
      <c r="H10" s="20"/>
      <c r="I10" s="13">
        <v>375</v>
      </c>
      <c r="J10" s="15">
        <f>G10*I10</f>
        <v>61.021132591908071</v>
      </c>
      <c r="K10" s="20"/>
      <c r="L10" s="13">
        <v>275</v>
      </c>
      <c r="M10" s="15">
        <f>L10*G10</f>
        <v>44.748830567399253</v>
      </c>
      <c r="N10" s="127"/>
    </row>
    <row r="11" spans="1:20" ht="15" customHeight="1" x14ac:dyDescent="0.25">
      <c r="A11" s="80"/>
      <c r="B11" s="128"/>
      <c r="C11" s="116"/>
      <c r="D11" s="117" t="s">
        <v>43</v>
      </c>
      <c r="E11" s="14">
        <v>10</v>
      </c>
      <c r="F11" s="14">
        <v>11</v>
      </c>
      <c r="G11" s="14">
        <f>I6-H6</f>
        <v>0.26633200632716403</v>
      </c>
      <c r="H11" s="20"/>
      <c r="I11" s="13">
        <v>300</v>
      </c>
      <c r="J11" s="15">
        <f t="shared" ref="J11:J14" si="1">G11*I11</f>
        <v>79.899601898149214</v>
      </c>
      <c r="K11" s="20"/>
      <c r="L11" s="13">
        <v>250</v>
      </c>
      <c r="M11" s="15">
        <f t="shared" ref="M11:M14" si="2">L11*G11</f>
        <v>66.583001581791009</v>
      </c>
      <c r="N11" s="127"/>
    </row>
    <row r="12" spans="1:20" ht="15" customHeight="1" x14ac:dyDescent="0.25">
      <c r="A12" s="80"/>
      <c r="B12" s="128"/>
      <c r="C12" s="116"/>
      <c r="D12" s="117" t="s">
        <v>44</v>
      </c>
      <c r="E12" s="14">
        <v>11</v>
      </c>
      <c r="F12" s="14">
        <v>12</v>
      </c>
      <c r="G12" s="14">
        <f>J6-I6</f>
        <v>0.27173733961483143</v>
      </c>
      <c r="H12" s="20"/>
      <c r="I12" s="13">
        <v>200</v>
      </c>
      <c r="J12" s="15">
        <f t="shared" si="1"/>
        <v>54.347467922966288</v>
      </c>
      <c r="K12" s="20"/>
      <c r="L12" s="13">
        <v>200</v>
      </c>
      <c r="M12" s="15">
        <f t="shared" si="2"/>
        <v>54.347467922966288</v>
      </c>
      <c r="N12" s="127"/>
    </row>
    <row r="13" spans="1:20" ht="15" customHeight="1" x14ac:dyDescent="0.25">
      <c r="A13" s="80"/>
      <c r="B13" s="128"/>
      <c r="C13" s="116"/>
      <c r="D13" s="117" t="s">
        <v>45</v>
      </c>
      <c r="E13" s="14">
        <v>12</v>
      </c>
      <c r="F13" s="14">
        <v>13</v>
      </c>
      <c r="G13" s="14">
        <f>K6-J6</f>
        <v>0.18402501771821589</v>
      </c>
      <c r="H13" s="20"/>
      <c r="I13" s="13">
        <v>0</v>
      </c>
      <c r="J13" s="15">
        <f t="shared" si="1"/>
        <v>0</v>
      </c>
      <c r="K13" s="20"/>
      <c r="L13" s="13">
        <v>150</v>
      </c>
      <c r="M13" s="15">
        <f t="shared" si="2"/>
        <v>27.603752657732382</v>
      </c>
      <c r="N13" s="127"/>
    </row>
    <row r="14" spans="1:20" ht="15" customHeight="1" thickBot="1" x14ac:dyDescent="0.3">
      <c r="A14" s="80"/>
      <c r="B14" s="128"/>
      <c r="C14" s="118"/>
      <c r="D14" s="119" t="s">
        <v>46</v>
      </c>
      <c r="E14" s="14">
        <v>13</v>
      </c>
      <c r="F14" s="14"/>
      <c r="G14" s="14">
        <f>1-K6</f>
        <v>0.11518261609470049</v>
      </c>
      <c r="H14" s="20"/>
      <c r="I14" s="13">
        <v>0</v>
      </c>
      <c r="J14" s="123">
        <f t="shared" si="1"/>
        <v>0</v>
      </c>
      <c r="K14" s="20"/>
      <c r="L14" s="13">
        <v>40</v>
      </c>
      <c r="M14" s="123">
        <f t="shared" si="2"/>
        <v>4.6073046437880194</v>
      </c>
      <c r="N14" s="127"/>
    </row>
    <row r="15" spans="1:20" ht="15" customHeight="1" thickBot="1" x14ac:dyDescent="0.3">
      <c r="A15" s="80"/>
      <c r="B15" s="128"/>
      <c r="C15" s="53"/>
      <c r="D15" s="20"/>
      <c r="E15" s="20"/>
      <c r="F15" s="20"/>
      <c r="G15" s="20"/>
      <c r="H15" s="20"/>
      <c r="I15" s="122" t="s">
        <v>67</v>
      </c>
      <c r="J15" s="124">
        <f>SUM(J10:J14)</f>
        <v>195.26820241302357</v>
      </c>
      <c r="K15" s="20"/>
      <c r="L15" s="122" t="s">
        <v>67</v>
      </c>
      <c r="M15" s="124">
        <f>SUM(M10:M14)</f>
        <v>197.89035737367692</v>
      </c>
      <c r="N15" s="127"/>
    </row>
    <row r="16" spans="1:20" ht="15" customHeight="1" thickBot="1" x14ac:dyDescent="0.3">
      <c r="A16" s="80"/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15" ht="15" customHeight="1" x14ac:dyDescent="0.25">
      <c r="A17" s="80"/>
      <c r="B17" s="49"/>
      <c r="C17" s="49"/>
      <c r="O17" s="49"/>
    </row>
    <row r="18" spans="1:15" ht="15" customHeight="1" thickBot="1" x14ac:dyDescent="0.3">
      <c r="A18" s="80"/>
      <c r="B18" s="49"/>
      <c r="C18" s="49"/>
      <c r="K18" s="22" t="s">
        <v>51</v>
      </c>
      <c r="L18" s="22" t="s">
        <v>51</v>
      </c>
      <c r="O18" s="49"/>
    </row>
    <row r="19" spans="1:15" ht="15" customHeight="1" thickBot="1" x14ac:dyDescent="0.3">
      <c r="A19" s="80"/>
      <c r="B19" s="141" t="s">
        <v>0</v>
      </c>
      <c r="C19" s="142">
        <v>1</v>
      </c>
      <c r="D19" s="142">
        <v>2</v>
      </c>
      <c r="E19" s="142">
        <v>3</v>
      </c>
      <c r="F19" s="142">
        <v>4</v>
      </c>
      <c r="G19" s="142">
        <v>5</v>
      </c>
      <c r="H19" s="142">
        <v>6</v>
      </c>
      <c r="I19" s="143">
        <v>7</v>
      </c>
      <c r="J19" s="22" t="s">
        <v>88</v>
      </c>
      <c r="K19" s="22" t="s">
        <v>90</v>
      </c>
      <c r="L19" s="22" t="s">
        <v>91</v>
      </c>
      <c r="O19" s="49"/>
    </row>
    <row r="20" spans="1:15" ht="15" customHeight="1" thickBot="1" x14ac:dyDescent="0.3">
      <c r="A20" s="80"/>
      <c r="B20" s="144" t="s">
        <v>9</v>
      </c>
      <c r="C20" s="146">
        <f>C52</f>
        <v>0</v>
      </c>
      <c r="D20" s="146">
        <f t="shared" ref="D20:I20" si="3">D52</f>
        <v>2.600000000000001</v>
      </c>
      <c r="E20" s="146">
        <f t="shared" si="3"/>
        <v>0</v>
      </c>
      <c r="F20" s="146">
        <f t="shared" si="3"/>
        <v>2.6000000000000005</v>
      </c>
      <c r="G20" s="146">
        <f t="shared" si="3"/>
        <v>5.3000000000000007</v>
      </c>
      <c r="H20" s="146">
        <f t="shared" si="3"/>
        <v>0</v>
      </c>
      <c r="I20" s="147">
        <f t="shared" si="3"/>
        <v>2.4000000000000004</v>
      </c>
      <c r="J20" s="154">
        <f>I44</f>
        <v>11.200000000000001</v>
      </c>
      <c r="K20" s="155">
        <f>J15</f>
        <v>195.26820241302357</v>
      </c>
      <c r="L20" s="156">
        <f>M15</f>
        <v>197.89035737367692</v>
      </c>
      <c r="O20" s="49"/>
    </row>
    <row r="21" spans="1:15" ht="15" customHeight="1" x14ac:dyDescent="0.25">
      <c r="A21" s="80"/>
      <c r="B21" s="150" t="s">
        <v>86</v>
      </c>
      <c r="C21" s="90" t="str">
        <f>IF(C20=0,"Yes","")</f>
        <v>Yes</v>
      </c>
      <c r="D21" s="90" t="str">
        <f t="shared" ref="D21:I21" si="4">IF(D20=0,"Yes","")</f>
        <v/>
      </c>
      <c r="E21" s="90" t="str">
        <f t="shared" si="4"/>
        <v>Yes</v>
      </c>
      <c r="F21" s="90" t="str">
        <f t="shared" si="4"/>
        <v/>
      </c>
      <c r="G21" s="90" t="str">
        <f t="shared" si="4"/>
        <v/>
      </c>
      <c r="H21" s="90" t="str">
        <f t="shared" si="4"/>
        <v>Yes</v>
      </c>
      <c r="I21" s="90" t="str">
        <f t="shared" si="4"/>
        <v/>
      </c>
      <c r="O21" s="49"/>
    </row>
    <row r="22" spans="1:15" ht="15" customHeight="1" thickBot="1" x14ac:dyDescent="0.3">
      <c r="A22" s="80"/>
      <c r="B22" s="148" t="s">
        <v>87</v>
      </c>
      <c r="C22" s="151"/>
      <c r="D22" s="152"/>
      <c r="E22" s="152"/>
      <c r="F22" s="152"/>
      <c r="G22" s="152"/>
      <c r="H22" s="152"/>
      <c r="I22" s="153"/>
      <c r="O22" s="49"/>
    </row>
    <row r="23" spans="1:15" ht="15" customHeight="1" x14ac:dyDescent="0.25">
      <c r="A23" s="80"/>
      <c r="B23" s="53"/>
      <c r="C23" s="53"/>
      <c r="D23" s="20"/>
      <c r="E23" s="20"/>
      <c r="F23" s="20"/>
      <c r="G23" s="20"/>
      <c r="H23" s="20"/>
      <c r="I23" s="20"/>
      <c r="O23" s="49"/>
    </row>
    <row r="24" spans="1:15" ht="15" customHeight="1" x14ac:dyDescent="0.25">
      <c r="A24" s="80"/>
      <c r="B24" s="140" t="s">
        <v>89</v>
      </c>
      <c r="C24" s="53"/>
      <c r="D24" s="20"/>
      <c r="E24" s="20"/>
      <c r="F24" s="20"/>
      <c r="G24" s="20"/>
      <c r="H24" s="20"/>
      <c r="I24" s="20"/>
      <c r="O24" s="49"/>
    </row>
    <row r="25" spans="1:15" ht="15" customHeight="1" x14ac:dyDescent="0.25">
      <c r="A25" s="80"/>
      <c r="B25" s="50" t="s">
        <v>0</v>
      </c>
      <c r="C25" s="50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  <c r="I25" s="14">
        <v>7</v>
      </c>
      <c r="O25" s="49"/>
    </row>
    <row r="26" spans="1:15" ht="15" customHeight="1" x14ac:dyDescent="0.25">
      <c r="A26" s="80"/>
      <c r="B26" s="50" t="s">
        <v>21</v>
      </c>
      <c r="C26" s="50">
        <v>4.0999999999999996</v>
      </c>
      <c r="D26" s="14">
        <v>1.4</v>
      </c>
      <c r="E26" s="14">
        <v>0.8</v>
      </c>
      <c r="F26" s="14">
        <v>2.1</v>
      </c>
      <c r="G26" s="14">
        <v>0.6</v>
      </c>
      <c r="H26" s="14">
        <v>1.2</v>
      </c>
      <c r="I26" s="14">
        <v>1</v>
      </c>
      <c r="O26" s="49"/>
    </row>
    <row r="27" spans="1:15" ht="15" customHeight="1" x14ac:dyDescent="0.25">
      <c r="A27" s="80"/>
      <c r="B27" s="50" t="s">
        <v>22</v>
      </c>
      <c r="C27" s="50">
        <v>5</v>
      </c>
      <c r="D27" s="14">
        <v>2</v>
      </c>
      <c r="E27" s="14">
        <v>2</v>
      </c>
      <c r="F27" s="14">
        <v>3</v>
      </c>
      <c r="G27" s="14">
        <v>3</v>
      </c>
      <c r="H27" s="14">
        <v>3</v>
      </c>
      <c r="I27" s="14">
        <v>1</v>
      </c>
      <c r="O27" s="49"/>
    </row>
    <row r="28" spans="1:15" ht="15" customHeight="1" x14ac:dyDescent="0.25">
      <c r="A28" s="80"/>
      <c r="B28" s="50" t="s">
        <v>23</v>
      </c>
      <c r="C28" s="50">
        <v>7.1</v>
      </c>
      <c r="D28" s="14">
        <v>3.2</v>
      </c>
      <c r="E28" s="14">
        <v>6.8</v>
      </c>
      <c r="F28" s="14">
        <v>4.5</v>
      </c>
      <c r="G28" s="14">
        <v>4.2</v>
      </c>
      <c r="H28" s="14">
        <v>7.2</v>
      </c>
      <c r="I28" s="14">
        <v>1</v>
      </c>
      <c r="O28" s="49"/>
    </row>
    <row r="29" spans="1:15" ht="15" customHeight="1" x14ac:dyDescent="0.25">
      <c r="A29" s="80"/>
    </row>
    <row r="31" spans="1:15" ht="15" customHeight="1" thickBot="1" x14ac:dyDescent="0.25">
      <c r="B31" s="14" t="s">
        <v>0</v>
      </c>
      <c r="C31" s="7">
        <v>1</v>
      </c>
      <c r="D31" s="7">
        <v>2</v>
      </c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91"/>
    </row>
    <row r="32" spans="1:15" ht="15" customHeight="1" x14ac:dyDescent="0.2">
      <c r="B32" s="72" t="s">
        <v>21</v>
      </c>
      <c r="C32" s="9">
        <f>C26*(1-C22)</f>
        <v>4.0999999999999996</v>
      </c>
      <c r="D32" s="10">
        <f t="shared" ref="D32:I32" si="5">D26*(1-D22)</f>
        <v>1.4</v>
      </c>
      <c r="E32" s="10">
        <f t="shared" si="5"/>
        <v>0.8</v>
      </c>
      <c r="F32" s="10">
        <f t="shared" si="5"/>
        <v>2.1</v>
      </c>
      <c r="G32" s="10">
        <f t="shared" si="5"/>
        <v>0.6</v>
      </c>
      <c r="H32" s="10">
        <f t="shared" si="5"/>
        <v>1.2</v>
      </c>
      <c r="I32" s="11">
        <f t="shared" si="5"/>
        <v>1</v>
      </c>
      <c r="J32" s="92" t="s">
        <v>31</v>
      </c>
    </row>
    <row r="33" spans="2:21" ht="15" customHeight="1" x14ac:dyDescent="0.2">
      <c r="B33" s="72" t="s">
        <v>22</v>
      </c>
      <c r="C33" s="13">
        <f>C27*(1-C22)</f>
        <v>5</v>
      </c>
      <c r="D33" s="14">
        <f t="shared" ref="D33:I33" si="6">D27*(1-D22)</f>
        <v>2</v>
      </c>
      <c r="E33" s="14">
        <f t="shared" si="6"/>
        <v>2</v>
      </c>
      <c r="F33" s="14">
        <f t="shared" si="6"/>
        <v>3</v>
      </c>
      <c r="G33" s="14">
        <f t="shared" si="6"/>
        <v>3</v>
      </c>
      <c r="H33" s="14">
        <f t="shared" si="6"/>
        <v>3</v>
      </c>
      <c r="I33" s="15">
        <f t="shared" si="6"/>
        <v>1</v>
      </c>
      <c r="J33" s="92" t="s">
        <v>32</v>
      </c>
    </row>
    <row r="34" spans="2:21" ht="15" customHeight="1" thickBot="1" x14ac:dyDescent="0.25">
      <c r="B34" s="72" t="s">
        <v>23</v>
      </c>
      <c r="C34" s="16">
        <f>C28*(1-C22)</f>
        <v>7.1</v>
      </c>
      <c r="D34" s="17">
        <f t="shared" ref="D34:I34" si="7">D28*(1-D22)</f>
        <v>3.2</v>
      </c>
      <c r="E34" s="17">
        <f t="shared" si="7"/>
        <v>6.8</v>
      </c>
      <c r="F34" s="17">
        <f t="shared" si="7"/>
        <v>4.5</v>
      </c>
      <c r="G34" s="17">
        <f t="shared" si="7"/>
        <v>4.2</v>
      </c>
      <c r="H34" s="17">
        <f t="shared" si="7"/>
        <v>7.2</v>
      </c>
      <c r="I34" s="18">
        <f t="shared" si="7"/>
        <v>1</v>
      </c>
      <c r="J34" s="92" t="s">
        <v>33</v>
      </c>
    </row>
    <row r="35" spans="2:21" ht="15" customHeight="1" x14ac:dyDescent="0.2">
      <c r="B35" s="72" t="s">
        <v>24</v>
      </c>
      <c r="C35" s="55">
        <f>(C32+4*C33+C34)/6</f>
        <v>5.2</v>
      </c>
      <c r="D35" s="27">
        <f t="shared" ref="D35:I35" si="8">(D32+4*D33+D34)/6</f>
        <v>2.1</v>
      </c>
      <c r="E35" s="27">
        <f t="shared" si="8"/>
        <v>2.6</v>
      </c>
      <c r="F35" s="27">
        <f t="shared" si="8"/>
        <v>3.1</v>
      </c>
      <c r="G35" s="27">
        <f t="shared" si="8"/>
        <v>2.8000000000000003</v>
      </c>
      <c r="H35" s="27">
        <f t="shared" si="8"/>
        <v>3.4</v>
      </c>
      <c r="I35" s="56">
        <f t="shared" si="8"/>
        <v>1</v>
      </c>
      <c r="J35" s="92" t="s">
        <v>34</v>
      </c>
    </row>
    <row r="36" spans="2:21" ht="15" customHeight="1" thickBot="1" x14ac:dyDescent="0.25">
      <c r="B36" s="72" t="s">
        <v>25</v>
      </c>
      <c r="C36" s="16">
        <f>((C34-C32)/6)^2</f>
        <v>0.25</v>
      </c>
      <c r="D36" s="17">
        <f t="shared" ref="D36:I36" si="9">((D34-D32)/6)^2</f>
        <v>9.0000000000000024E-2</v>
      </c>
      <c r="E36" s="17">
        <f t="shared" si="9"/>
        <v>1</v>
      </c>
      <c r="F36" s="17">
        <f t="shared" si="9"/>
        <v>0.15999999999999998</v>
      </c>
      <c r="G36" s="17">
        <f t="shared" si="9"/>
        <v>0.36</v>
      </c>
      <c r="H36" s="17">
        <f t="shared" si="9"/>
        <v>1</v>
      </c>
      <c r="I36" s="18">
        <f t="shared" si="9"/>
        <v>0</v>
      </c>
      <c r="J36" s="92" t="s">
        <v>35</v>
      </c>
    </row>
    <row r="37" spans="2:21" ht="15" customHeight="1" x14ac:dyDescent="0.2">
      <c r="B37" s="20"/>
      <c r="C37" s="20"/>
      <c r="D37" s="20"/>
      <c r="E37" s="20"/>
      <c r="F37" s="20"/>
      <c r="G37" s="20"/>
      <c r="H37" s="20"/>
      <c r="I37" s="20"/>
      <c r="J37" s="91"/>
    </row>
    <row r="38" spans="2:21" ht="15" customHeight="1" x14ac:dyDescent="0.2">
      <c r="B38" s="14" t="s">
        <v>0</v>
      </c>
      <c r="C38" s="14">
        <v>1</v>
      </c>
      <c r="D38" s="14">
        <v>2</v>
      </c>
      <c r="E38" s="14">
        <v>3</v>
      </c>
      <c r="F38" s="14">
        <v>4</v>
      </c>
      <c r="G38" s="14">
        <v>5</v>
      </c>
      <c r="H38" s="14">
        <v>6</v>
      </c>
      <c r="I38" s="14">
        <v>7</v>
      </c>
      <c r="J38" s="91"/>
    </row>
    <row r="39" spans="2:21" ht="15" customHeight="1" x14ac:dyDescent="0.2">
      <c r="J39" s="91"/>
    </row>
    <row r="40" spans="2:21" ht="15" customHeight="1" thickBot="1" x14ac:dyDescent="0.25">
      <c r="B40" s="14" t="s">
        <v>2</v>
      </c>
      <c r="C40" s="23" t="s">
        <v>3</v>
      </c>
      <c r="D40" s="23" t="s">
        <v>3</v>
      </c>
      <c r="E40" s="7">
        <v>1</v>
      </c>
      <c r="F40" s="7">
        <v>2</v>
      </c>
      <c r="G40" s="7">
        <v>2</v>
      </c>
      <c r="H40" s="7" t="s">
        <v>10</v>
      </c>
      <c r="I40" s="7" t="s">
        <v>11</v>
      </c>
      <c r="J40" s="91"/>
    </row>
    <row r="41" spans="2:21" ht="15" customHeight="1" x14ac:dyDescent="0.2">
      <c r="B41" s="72" t="s">
        <v>4</v>
      </c>
      <c r="C41" s="9">
        <v>0</v>
      </c>
      <c r="D41" s="10">
        <v>0</v>
      </c>
      <c r="E41" s="10">
        <f>C43</f>
        <v>5.2</v>
      </c>
      <c r="F41" s="10">
        <f>D43</f>
        <v>2.1</v>
      </c>
      <c r="G41" s="10">
        <f>D43</f>
        <v>2.1</v>
      </c>
      <c r="H41" s="10">
        <f>MAX(E43:F43)</f>
        <v>7.8000000000000007</v>
      </c>
      <c r="I41" s="11">
        <f>MAX(E43:G43)</f>
        <v>7.8000000000000007</v>
      </c>
      <c r="J41" s="92" t="s">
        <v>14</v>
      </c>
    </row>
    <row r="42" spans="2:21" ht="15" customHeight="1" x14ac:dyDescent="0.2">
      <c r="B42" s="72" t="s">
        <v>1</v>
      </c>
      <c r="C42" s="13">
        <f>C35</f>
        <v>5.2</v>
      </c>
      <c r="D42" s="14">
        <f t="shared" ref="D42:I42" si="10">D35</f>
        <v>2.1</v>
      </c>
      <c r="E42" s="14">
        <f t="shared" si="10"/>
        <v>2.6</v>
      </c>
      <c r="F42" s="14">
        <f t="shared" si="10"/>
        <v>3.1</v>
      </c>
      <c r="G42" s="14">
        <f t="shared" si="10"/>
        <v>2.8000000000000003</v>
      </c>
      <c r="H42" s="14">
        <f t="shared" si="10"/>
        <v>3.4</v>
      </c>
      <c r="I42" s="15">
        <f t="shared" si="10"/>
        <v>1</v>
      </c>
      <c r="J42" s="91"/>
    </row>
    <row r="43" spans="2:21" ht="15" customHeight="1" thickBot="1" x14ac:dyDescent="0.25">
      <c r="B43" s="72" t="s">
        <v>5</v>
      </c>
      <c r="C43" s="16">
        <f>C41+C42</f>
        <v>5.2</v>
      </c>
      <c r="D43" s="17">
        <f t="shared" ref="D43:I43" si="11">D41+D42</f>
        <v>2.1</v>
      </c>
      <c r="E43" s="17">
        <f t="shared" si="11"/>
        <v>7.8000000000000007</v>
      </c>
      <c r="F43" s="17">
        <f t="shared" si="11"/>
        <v>5.2</v>
      </c>
      <c r="G43" s="17">
        <f t="shared" si="11"/>
        <v>4.9000000000000004</v>
      </c>
      <c r="H43" s="17">
        <f t="shared" si="11"/>
        <v>11.200000000000001</v>
      </c>
      <c r="I43" s="18">
        <f t="shared" si="11"/>
        <v>8.8000000000000007</v>
      </c>
      <c r="J43" s="92" t="s">
        <v>16</v>
      </c>
    </row>
    <row r="44" spans="2:21" ht="15" customHeight="1" x14ac:dyDescent="0.2">
      <c r="B44" s="81"/>
      <c r="C44" s="20"/>
      <c r="D44" s="20"/>
      <c r="E44" s="20"/>
      <c r="F44" s="20"/>
      <c r="G44" s="20"/>
      <c r="H44" s="25" t="s">
        <v>19</v>
      </c>
      <c r="I44" s="22">
        <f>MAX(C43:I43)</f>
        <v>11.200000000000001</v>
      </c>
      <c r="J44" s="92" t="s">
        <v>20</v>
      </c>
    </row>
    <row r="45" spans="2:21" ht="15" customHeight="1" x14ac:dyDescent="0.2">
      <c r="B45" s="14" t="s">
        <v>0</v>
      </c>
      <c r="C45" s="14">
        <v>1</v>
      </c>
      <c r="D45" s="14">
        <v>2</v>
      </c>
      <c r="E45" s="14">
        <v>3</v>
      </c>
      <c r="F45" s="14">
        <v>4</v>
      </c>
      <c r="G45" s="14">
        <v>5</v>
      </c>
      <c r="H45" s="14">
        <v>6</v>
      </c>
      <c r="I45" s="14">
        <v>7</v>
      </c>
      <c r="J45" s="91"/>
    </row>
    <row r="46" spans="2:21" ht="15" customHeight="1" thickBot="1" x14ac:dyDescent="0.25">
      <c r="B46" s="81"/>
      <c r="C46" s="20"/>
      <c r="D46" s="20"/>
      <c r="E46" s="20"/>
      <c r="F46" s="20"/>
      <c r="G46" s="20"/>
      <c r="H46" s="20"/>
      <c r="I46" s="26"/>
      <c r="J46" s="91"/>
    </row>
    <row r="47" spans="2:21" ht="15" customHeight="1" thickTop="1" x14ac:dyDescent="0.2">
      <c r="B47" s="72" t="s">
        <v>7</v>
      </c>
      <c r="C47" s="9">
        <f>C49-C48</f>
        <v>0</v>
      </c>
      <c r="D47" s="10">
        <f t="shared" ref="D47:I47" si="12">D49-D48</f>
        <v>2.600000000000001</v>
      </c>
      <c r="E47" s="10">
        <f t="shared" si="12"/>
        <v>5.2000000000000011</v>
      </c>
      <c r="F47" s="10">
        <f t="shared" si="12"/>
        <v>4.7000000000000011</v>
      </c>
      <c r="G47" s="10">
        <f t="shared" si="12"/>
        <v>7.4</v>
      </c>
      <c r="H47" s="10">
        <f t="shared" si="12"/>
        <v>7.8000000000000007</v>
      </c>
      <c r="I47" s="11">
        <f t="shared" si="12"/>
        <v>10.200000000000001</v>
      </c>
      <c r="J47" s="92" t="s">
        <v>17</v>
      </c>
      <c r="M47" s="82"/>
      <c r="N47" s="83"/>
      <c r="O47" s="83"/>
      <c r="P47" s="83"/>
      <c r="Q47" s="83"/>
      <c r="R47" s="83"/>
      <c r="S47" s="83"/>
      <c r="T47" s="83"/>
      <c r="U47" s="84"/>
    </row>
    <row r="48" spans="2:21" ht="15" customHeight="1" x14ac:dyDescent="0.2">
      <c r="B48" s="72" t="s">
        <v>1</v>
      </c>
      <c r="C48" s="13">
        <f t="shared" ref="C48:I48" si="13">C42</f>
        <v>5.2</v>
      </c>
      <c r="D48" s="14">
        <f t="shared" si="13"/>
        <v>2.1</v>
      </c>
      <c r="E48" s="14">
        <f t="shared" si="13"/>
        <v>2.6</v>
      </c>
      <c r="F48" s="14">
        <f t="shared" si="13"/>
        <v>3.1</v>
      </c>
      <c r="G48" s="14">
        <f t="shared" si="13"/>
        <v>2.8000000000000003</v>
      </c>
      <c r="H48" s="14">
        <f t="shared" si="13"/>
        <v>3.4</v>
      </c>
      <c r="I48" s="15">
        <f t="shared" si="13"/>
        <v>1</v>
      </c>
      <c r="J48" s="91"/>
      <c r="M48" s="85"/>
      <c r="P48" s="7">
        <v>3</v>
      </c>
      <c r="Q48" s="29"/>
      <c r="R48" s="29"/>
      <c r="S48" s="41"/>
      <c r="T48" s="42">
        <v>7</v>
      </c>
      <c r="U48" s="86"/>
    </row>
    <row r="49" spans="2:21" ht="15" customHeight="1" thickBot="1" x14ac:dyDescent="0.25">
      <c r="B49" s="72" t="s">
        <v>8</v>
      </c>
      <c r="C49" s="16">
        <f>E47</f>
        <v>5.2000000000000011</v>
      </c>
      <c r="D49" s="17">
        <f>MIN(F47:G47)</f>
        <v>4.7000000000000011</v>
      </c>
      <c r="E49" s="17">
        <f>MIN(H47:I47)</f>
        <v>7.8000000000000007</v>
      </c>
      <c r="F49" s="17">
        <f>MIN(H47:I47)</f>
        <v>7.8000000000000007</v>
      </c>
      <c r="G49" s="17">
        <f>I47</f>
        <v>10.200000000000001</v>
      </c>
      <c r="H49" s="17">
        <f>I44</f>
        <v>11.200000000000001</v>
      </c>
      <c r="I49" s="18">
        <f>I44</f>
        <v>11.200000000000001</v>
      </c>
      <c r="J49" s="92" t="s">
        <v>15</v>
      </c>
      <c r="M49" s="85"/>
      <c r="N49" s="7">
        <v>1</v>
      </c>
      <c r="O49" s="41"/>
      <c r="P49" s="26"/>
      <c r="T49" s="44"/>
      <c r="U49" s="86"/>
    </row>
    <row r="50" spans="2:21" ht="15" customHeight="1" x14ac:dyDescent="0.2">
      <c r="B50" s="14" t="s">
        <v>6</v>
      </c>
      <c r="C50" s="27">
        <v>3</v>
      </c>
      <c r="D50" s="27" t="s">
        <v>12</v>
      </c>
      <c r="E50" s="27" t="s">
        <v>13</v>
      </c>
      <c r="F50" s="27" t="s">
        <v>13</v>
      </c>
      <c r="G50" s="27">
        <v>7</v>
      </c>
      <c r="H50" s="28" t="s">
        <v>3</v>
      </c>
      <c r="I50" s="28" t="s">
        <v>3</v>
      </c>
      <c r="J50" s="91"/>
      <c r="M50" s="85"/>
      <c r="N50" s="27"/>
      <c r="P50" s="44"/>
      <c r="Q50" s="41"/>
      <c r="R50" s="42">
        <v>6</v>
      </c>
      <c r="T50" s="44"/>
      <c r="U50" s="86"/>
    </row>
    <row r="51" spans="2:21" ht="15" customHeight="1" x14ac:dyDescent="0.2">
      <c r="B51" s="81"/>
      <c r="C51" s="20"/>
      <c r="D51" s="20"/>
      <c r="E51" s="20"/>
      <c r="F51" s="20"/>
      <c r="G51" s="20"/>
      <c r="H51" s="20"/>
      <c r="I51" s="26"/>
      <c r="J51" s="91"/>
      <c r="M51" s="85"/>
      <c r="P51" s="27"/>
      <c r="R51" s="44"/>
      <c r="T51" s="44"/>
      <c r="U51" s="86"/>
    </row>
    <row r="52" spans="2:21" ht="15" customHeight="1" x14ac:dyDescent="0.2">
      <c r="B52" s="14" t="s">
        <v>9</v>
      </c>
      <c r="C52" s="14">
        <f>C49-C43</f>
        <v>0</v>
      </c>
      <c r="D52" s="14">
        <f t="shared" ref="D52:I52" si="14">D49-D43</f>
        <v>2.600000000000001</v>
      </c>
      <c r="E52" s="14">
        <f t="shared" si="14"/>
        <v>0</v>
      </c>
      <c r="F52" s="14">
        <f t="shared" si="14"/>
        <v>2.6000000000000005</v>
      </c>
      <c r="G52" s="14">
        <f t="shared" si="14"/>
        <v>5.3000000000000007</v>
      </c>
      <c r="H52" s="14">
        <f t="shared" si="14"/>
        <v>0</v>
      </c>
      <c r="I52" s="14">
        <f t="shared" si="14"/>
        <v>2.4000000000000004</v>
      </c>
      <c r="J52" s="92" t="s">
        <v>18</v>
      </c>
      <c r="M52" s="85"/>
      <c r="R52" s="44"/>
      <c r="T52" s="44"/>
      <c r="U52" s="86"/>
    </row>
    <row r="53" spans="2:21" ht="15" customHeight="1" thickBot="1" x14ac:dyDescent="0.25">
      <c r="J53" s="93" t="s">
        <v>28</v>
      </c>
      <c r="M53" s="85"/>
      <c r="P53" s="7">
        <v>4</v>
      </c>
      <c r="Q53" s="41"/>
      <c r="R53" s="26"/>
      <c r="T53" s="44"/>
      <c r="U53" s="86"/>
    </row>
    <row r="54" spans="2:21" ht="15" customHeight="1" x14ac:dyDescent="0.2">
      <c r="B54" s="87" t="s">
        <v>26</v>
      </c>
      <c r="C54" s="9">
        <f t="shared" ref="C54:E55" si="15">C35</f>
        <v>5.2</v>
      </c>
      <c r="D54" s="10">
        <f t="shared" si="15"/>
        <v>2.1</v>
      </c>
      <c r="E54" s="10">
        <f t="shared" si="15"/>
        <v>2.6</v>
      </c>
      <c r="F54" s="10"/>
      <c r="G54" s="10">
        <f t="shared" ref="G54:I55" si="16">G35</f>
        <v>2.8000000000000003</v>
      </c>
      <c r="H54" s="10">
        <f t="shared" si="16"/>
        <v>3.4</v>
      </c>
      <c r="I54" s="11">
        <f t="shared" si="16"/>
        <v>1</v>
      </c>
      <c r="J54" s="94">
        <f>SUM(C54:I54)</f>
        <v>17.100000000000001</v>
      </c>
      <c r="M54" s="85"/>
      <c r="P54" s="44"/>
      <c r="R54" s="27"/>
      <c r="T54" s="44"/>
      <c r="U54" s="86"/>
    </row>
    <row r="55" spans="2:21" ht="15" customHeight="1" thickBot="1" x14ac:dyDescent="0.25">
      <c r="B55" s="72" t="s">
        <v>27</v>
      </c>
      <c r="C55" s="16">
        <f t="shared" si="15"/>
        <v>0.25</v>
      </c>
      <c r="D55" s="17">
        <f t="shared" si="15"/>
        <v>9.0000000000000024E-2</v>
      </c>
      <c r="E55" s="17">
        <f t="shared" si="15"/>
        <v>1</v>
      </c>
      <c r="F55" s="17"/>
      <c r="G55" s="17">
        <f t="shared" si="16"/>
        <v>0.36</v>
      </c>
      <c r="H55" s="17">
        <f t="shared" si="16"/>
        <v>1</v>
      </c>
      <c r="I55" s="18">
        <f t="shared" si="16"/>
        <v>0</v>
      </c>
      <c r="J55" s="94">
        <f>SUM(C55:I55)</f>
        <v>2.7</v>
      </c>
      <c r="M55" s="85"/>
      <c r="N55" s="7">
        <v>2</v>
      </c>
      <c r="O55" s="41"/>
      <c r="P55" s="26"/>
      <c r="Q55" s="29"/>
      <c r="R55" s="29"/>
      <c r="S55" s="41"/>
      <c r="T55" s="26"/>
      <c r="U55" s="86"/>
    </row>
    <row r="56" spans="2:21" ht="15" customHeight="1" thickBot="1" x14ac:dyDescent="0.25">
      <c r="J56" s="91"/>
      <c r="M56" s="85"/>
      <c r="N56" s="44"/>
      <c r="P56" s="27"/>
      <c r="T56" s="44"/>
      <c r="U56" s="86"/>
    </row>
    <row r="57" spans="2:21" ht="15" customHeight="1" x14ac:dyDescent="0.2">
      <c r="B57" s="87" t="s">
        <v>29</v>
      </c>
      <c r="C57" s="9">
        <v>9</v>
      </c>
      <c r="D57" s="10">
        <v>10</v>
      </c>
      <c r="E57" s="10">
        <v>11</v>
      </c>
      <c r="F57" s="10">
        <v>12</v>
      </c>
      <c r="G57" s="10">
        <v>13</v>
      </c>
      <c r="H57" s="10">
        <v>14</v>
      </c>
      <c r="I57" s="11">
        <v>15</v>
      </c>
      <c r="J57" s="91"/>
      <c r="M57" s="85"/>
      <c r="N57" s="44"/>
      <c r="T57" s="44"/>
      <c r="U57" s="86"/>
    </row>
    <row r="58" spans="2:21" ht="15" customHeight="1" x14ac:dyDescent="0.2">
      <c r="B58" s="72" t="s">
        <v>36</v>
      </c>
      <c r="C58" s="31">
        <f>(C57-J54)/SQRT(J55)</f>
        <v>-4.9295030175464953</v>
      </c>
      <c r="D58" s="32">
        <f>(D57-J54)/SQRT(J55)</f>
        <v>-4.320922398096311</v>
      </c>
      <c r="E58" s="32">
        <f>(E57-J54)/SQRT(J55)</f>
        <v>-3.7123417786461266</v>
      </c>
      <c r="F58" s="32">
        <f>(F57-J54)/SQRT(J55)</f>
        <v>-3.1037611591959418</v>
      </c>
      <c r="G58" s="32">
        <f>(G57-J54)/SQRT(J55)</f>
        <v>-2.4951805397457574</v>
      </c>
      <c r="H58" s="32">
        <f>(H57-J54)/SQRT(J55)</f>
        <v>-1.886599920295573</v>
      </c>
      <c r="I58" s="33">
        <f>(I57-J54)/SQRT(J55)</f>
        <v>-1.2780193008453884</v>
      </c>
      <c r="J58" s="91"/>
      <c r="M58" s="85"/>
      <c r="N58" s="44"/>
      <c r="O58" s="41"/>
      <c r="P58" s="42">
        <v>5</v>
      </c>
      <c r="Q58" s="29"/>
      <c r="R58" s="29"/>
      <c r="S58" s="41"/>
      <c r="T58" s="26"/>
      <c r="U58" s="86"/>
    </row>
    <row r="59" spans="2:21" ht="15" customHeight="1" thickBot="1" x14ac:dyDescent="0.25">
      <c r="B59" s="72" t="s">
        <v>30</v>
      </c>
      <c r="C59" s="34">
        <f>NORMSDIST(C58)</f>
        <v>4.1219531191084061E-7</v>
      </c>
      <c r="D59" s="35">
        <f t="shared" ref="D59:I59" si="17">NORMSDIST(D58)</f>
        <v>7.7689157526544734E-6</v>
      </c>
      <c r="E59" s="35">
        <f t="shared" si="17"/>
        <v>1.026752159114292E-4</v>
      </c>
      <c r="F59" s="35">
        <f t="shared" si="17"/>
        <v>9.5538756868221821E-4</v>
      </c>
      <c r="G59" s="35">
        <f t="shared" si="17"/>
        <v>6.2946529100387618E-3</v>
      </c>
      <c r="H59" s="35">
        <f t="shared" si="17"/>
        <v>2.9607078753113285E-2</v>
      </c>
      <c r="I59" s="36">
        <f t="shared" si="17"/>
        <v>0.10062131047886184</v>
      </c>
      <c r="J59" s="91"/>
      <c r="M59" s="85"/>
      <c r="N59" s="27"/>
      <c r="P59" s="27"/>
      <c r="T59" s="27"/>
      <c r="U59" s="86"/>
    </row>
    <row r="60" spans="2:21" ht="15" customHeight="1" thickBot="1" x14ac:dyDescent="0.25">
      <c r="M60" s="45"/>
      <c r="N60" s="46"/>
      <c r="O60" s="46"/>
      <c r="P60" s="46"/>
      <c r="Q60" s="46"/>
      <c r="R60" s="46"/>
      <c r="S60" s="46"/>
      <c r="T60" s="46"/>
      <c r="U60" s="88"/>
    </row>
    <row r="61" spans="2:21" ht="15" customHeight="1" thickTop="1" x14ac:dyDescent="0.2">
      <c r="B61" s="89" t="s">
        <v>64</v>
      </c>
      <c r="C61" s="53">
        <v>1</v>
      </c>
      <c r="D61" s="53">
        <v>2</v>
      </c>
      <c r="E61" s="53">
        <v>3</v>
      </c>
      <c r="F61" s="53">
        <v>4</v>
      </c>
      <c r="G61" s="53">
        <v>5</v>
      </c>
      <c r="H61" s="53">
        <v>6</v>
      </c>
      <c r="I61" s="53">
        <v>7</v>
      </c>
      <c r="J61" s="49"/>
      <c r="K61" s="49"/>
      <c r="L61" s="49"/>
      <c r="M61" s="49"/>
      <c r="N61" s="49"/>
      <c r="O61" s="49"/>
    </row>
    <row r="62" spans="2:21" ht="15" customHeight="1" x14ac:dyDescent="0.2">
      <c r="B62" s="90" t="s">
        <v>62</v>
      </c>
      <c r="C62" s="50">
        <f t="shared" ref="C62:I63" si="18">C35</f>
        <v>5.2</v>
      </c>
      <c r="D62" s="50">
        <f t="shared" si="18"/>
        <v>2.1</v>
      </c>
      <c r="E62" s="50">
        <f t="shared" si="18"/>
        <v>2.6</v>
      </c>
      <c r="F62" s="50">
        <f t="shared" si="18"/>
        <v>3.1</v>
      </c>
      <c r="G62" s="50">
        <f t="shared" si="18"/>
        <v>2.8000000000000003</v>
      </c>
      <c r="H62" s="50">
        <f t="shared" si="18"/>
        <v>3.4</v>
      </c>
      <c r="I62" s="50">
        <f t="shared" si="18"/>
        <v>1</v>
      </c>
      <c r="J62" s="49"/>
      <c r="K62" s="49"/>
      <c r="L62" s="49"/>
      <c r="M62" s="49"/>
      <c r="N62" s="49"/>
      <c r="O62" s="49"/>
    </row>
    <row r="63" spans="2:21" ht="15" customHeight="1" x14ac:dyDescent="0.2">
      <c r="B63" s="90" t="s">
        <v>63</v>
      </c>
      <c r="C63" s="50">
        <f t="shared" si="18"/>
        <v>0.25</v>
      </c>
      <c r="D63" s="50">
        <f t="shared" si="18"/>
        <v>9.0000000000000024E-2</v>
      </c>
      <c r="E63" s="50">
        <f t="shared" si="18"/>
        <v>1</v>
      </c>
      <c r="F63" s="50">
        <f t="shared" si="18"/>
        <v>0.15999999999999998</v>
      </c>
      <c r="G63" s="50">
        <f t="shared" si="18"/>
        <v>0.36</v>
      </c>
      <c r="H63" s="50">
        <f t="shared" si="18"/>
        <v>1</v>
      </c>
      <c r="I63" s="50">
        <f t="shared" si="18"/>
        <v>0</v>
      </c>
      <c r="J63" s="49"/>
      <c r="K63" s="49"/>
      <c r="L63" s="49"/>
      <c r="M63" s="49"/>
      <c r="N63" s="49"/>
      <c r="O63" s="49"/>
    </row>
    <row r="64" spans="2:21" ht="15" customHeight="1" x14ac:dyDescent="0.2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2:19" ht="15" customHeight="1" thickBot="1" x14ac:dyDescent="0.25">
      <c r="B65" s="49" t="s">
        <v>53</v>
      </c>
      <c r="C65" s="49" t="s">
        <v>60</v>
      </c>
      <c r="D65" s="49" t="s">
        <v>61</v>
      </c>
      <c r="E65" s="49" t="s">
        <v>38</v>
      </c>
      <c r="F65" s="49">
        <v>9</v>
      </c>
      <c r="G65" s="49">
        <v>10</v>
      </c>
      <c r="H65" s="49">
        <v>11</v>
      </c>
      <c r="I65" s="49">
        <v>12</v>
      </c>
      <c r="J65" s="49">
        <v>13</v>
      </c>
      <c r="K65" s="49">
        <v>14</v>
      </c>
      <c r="L65" s="49">
        <v>15</v>
      </c>
      <c r="M65" s="49"/>
      <c r="N65" s="49"/>
      <c r="O65" s="49"/>
      <c r="P65" s="49"/>
      <c r="Q65" s="49"/>
      <c r="S65" s="49"/>
    </row>
    <row r="66" spans="2:19" ht="15" customHeight="1" thickBot="1" x14ac:dyDescent="0.25">
      <c r="B66" s="50" t="s">
        <v>54</v>
      </c>
      <c r="C66" s="50">
        <f>C62+E62+H62</f>
        <v>11.200000000000001</v>
      </c>
      <c r="D66" s="50">
        <f>C63+E63+H63</f>
        <v>2.25</v>
      </c>
      <c r="E66" s="102" t="s">
        <v>39</v>
      </c>
      <c r="F66" s="111">
        <f>NORMSDIST((F65-$C$66)/SQRT($D$66))</f>
        <v>7.1233377413985999E-2</v>
      </c>
      <c r="G66" s="112">
        <f t="shared" ref="G66:L66" si="19">NORMSDIST((G65-$C$66)/SQRT($D$66))</f>
        <v>0.21185539858339644</v>
      </c>
      <c r="H66" s="112">
        <f t="shared" si="19"/>
        <v>0.44696488337638568</v>
      </c>
      <c r="I66" s="112">
        <f t="shared" si="19"/>
        <v>0.70309857139614862</v>
      </c>
      <c r="J66" s="112">
        <f t="shared" si="19"/>
        <v>0.88493032977829156</v>
      </c>
      <c r="K66" s="112">
        <f t="shared" si="19"/>
        <v>0.9690259242932594</v>
      </c>
      <c r="L66" s="113">
        <f t="shared" si="19"/>
        <v>0.99435082724443935</v>
      </c>
      <c r="M66" s="49"/>
      <c r="N66" s="49"/>
      <c r="O66" s="49"/>
    </row>
    <row r="67" spans="2:19" ht="15" customHeight="1" x14ac:dyDescent="0.2">
      <c r="M67" s="49"/>
      <c r="N67" s="49"/>
      <c r="O67" s="49"/>
    </row>
    <row r="68" spans="2:19" ht="15" customHeight="1" x14ac:dyDescent="0.2">
      <c r="M68" s="49"/>
      <c r="N68" s="49"/>
      <c r="O68" s="49"/>
    </row>
    <row r="69" spans="2:19" ht="15" customHeight="1" thickBot="1" x14ac:dyDescent="0.25">
      <c r="B69" s="53" t="s">
        <v>53</v>
      </c>
      <c r="C69" s="53" t="s">
        <v>60</v>
      </c>
      <c r="D69" s="53" t="s">
        <v>61</v>
      </c>
      <c r="E69" s="53" t="s">
        <v>38</v>
      </c>
      <c r="F69" s="53">
        <v>9</v>
      </c>
      <c r="G69" s="53">
        <v>10</v>
      </c>
      <c r="H69" s="53">
        <v>11</v>
      </c>
      <c r="I69" s="53">
        <v>12</v>
      </c>
      <c r="J69" s="53">
        <v>13</v>
      </c>
      <c r="K69" s="53">
        <v>14</v>
      </c>
      <c r="L69" s="53">
        <v>15</v>
      </c>
      <c r="M69" s="49"/>
      <c r="N69" s="49"/>
      <c r="O69" s="49"/>
    </row>
    <row r="70" spans="2:19" ht="15" customHeight="1" x14ac:dyDescent="0.2">
      <c r="B70" s="50" t="s">
        <v>56</v>
      </c>
      <c r="C70" s="50">
        <f>C62+E62+I62</f>
        <v>8.8000000000000007</v>
      </c>
      <c r="D70" s="50">
        <f>C63+E63+I63</f>
        <v>1.25</v>
      </c>
      <c r="E70" s="102" t="s">
        <v>39</v>
      </c>
      <c r="F70" s="103">
        <f>NORMSDIST((F69-C70)/SQRT(D70))</f>
        <v>0.5709861715062392</v>
      </c>
      <c r="G70" s="104">
        <f>NORMSDIST((G69-C70)/SQRT(D70))</f>
        <v>0.85843456466882662</v>
      </c>
      <c r="H70" s="104">
        <f>NORMSDIST((H69-C70)/SQRT(D70))</f>
        <v>0.9754510091953672</v>
      </c>
      <c r="I70" s="104">
        <f>NORMSDIST((I69-C70)/SQRT(D70))</f>
        <v>0.99789622435725411</v>
      </c>
      <c r="J70" s="104">
        <f>NORMSDIST((J69-C70)/SQRT(D70))</f>
        <v>0.99991387927330622</v>
      </c>
      <c r="K70" s="104">
        <f>NORMSDIST((K69-C70)/SQRT(D70))</f>
        <v>0.99999834852470371</v>
      </c>
      <c r="L70" s="105">
        <f>NORMSDIST((L69-C70)/SQRT(D70))</f>
        <v>0.99999998533992562</v>
      </c>
      <c r="M70" s="49"/>
      <c r="N70" s="49"/>
      <c r="O70" s="49"/>
    </row>
    <row r="71" spans="2:19" ht="15" customHeight="1" x14ac:dyDescent="0.2">
      <c r="B71" s="50" t="s">
        <v>54</v>
      </c>
      <c r="C71" s="50">
        <f>C62+E62+H62</f>
        <v>11.200000000000001</v>
      </c>
      <c r="D71" s="50">
        <f>C63+E63+H63</f>
        <v>2.25</v>
      </c>
      <c r="E71" s="102" t="s">
        <v>39</v>
      </c>
      <c r="F71" s="65">
        <f>NORMSDIST((F69-C71)/SQRT(D71))</f>
        <v>7.1233377413985999E-2</v>
      </c>
      <c r="G71" s="50">
        <f>NORMSDIST((G69-C71)/SQRT(D71))</f>
        <v>0.21185539858339644</v>
      </c>
      <c r="H71" s="50">
        <f>NORMSDIST((H69-C71)/SQRT(D71))</f>
        <v>0.44696488337638568</v>
      </c>
      <c r="I71" s="50">
        <f>NORMSDIST((I69-C71)/SQRT(D71))</f>
        <v>0.70309857139614862</v>
      </c>
      <c r="J71" s="50">
        <f>NORMSDIST((J69-C71)/SQRT(D71))</f>
        <v>0.88493032977829156</v>
      </c>
      <c r="K71" s="50">
        <f>NORMSDIST((K69-C71)/SQRT(D71))</f>
        <v>0.9690259242932594</v>
      </c>
      <c r="L71" s="66">
        <f>NORMSDIST((L69-C71)/SQRT(D71))</f>
        <v>0.99435082724443935</v>
      </c>
      <c r="M71" s="49"/>
      <c r="N71" s="49"/>
      <c r="O71" s="49"/>
    </row>
    <row r="72" spans="2:19" ht="15" customHeight="1" x14ac:dyDescent="0.2">
      <c r="B72" s="50" t="s">
        <v>57</v>
      </c>
      <c r="C72" s="50">
        <f>D62+F62+H62</f>
        <v>8.6</v>
      </c>
      <c r="D72" s="50">
        <f>D63+F63+H63</f>
        <v>1.25</v>
      </c>
      <c r="E72" s="102" t="s">
        <v>39</v>
      </c>
      <c r="F72" s="65">
        <f>NORMSDIST((F69-C72)/SQRT(D72))</f>
        <v>0.63974260643187253</v>
      </c>
      <c r="G72" s="50">
        <f>NORMSDIST((G69-C72)/SQRT(D72))</f>
        <v>0.89475114997233129</v>
      </c>
      <c r="H72" s="50">
        <f>NORMSDIST((H69-C72)/SQRT(D72))</f>
        <v>0.98408843630675491</v>
      </c>
      <c r="I72" s="50">
        <f>NORMSDIST((I69-C72)/SQRT(D72))</f>
        <v>0.99882123620210228</v>
      </c>
      <c r="J72" s="50">
        <f>NORMSDIST((J69-C72)/SQRT(D72))</f>
        <v>0.99995848464833681</v>
      </c>
      <c r="K72" s="50">
        <f>NORMSDIST((K69-C72)/SQRT(D72))</f>
        <v>0.99999931701524725</v>
      </c>
      <c r="L72" s="66">
        <f>NORMSDIST((L69-C72)/SQRT(D72))</f>
        <v>0.99999999480798651</v>
      </c>
    </row>
    <row r="73" spans="2:19" ht="15" customHeight="1" x14ac:dyDescent="0.2">
      <c r="B73" s="50" t="s">
        <v>58</v>
      </c>
      <c r="C73" s="50">
        <f>D62+F62+I62</f>
        <v>6.2</v>
      </c>
      <c r="D73" s="50">
        <f>D63+F63+I63</f>
        <v>0.25</v>
      </c>
      <c r="E73" s="102" t="s">
        <v>39</v>
      </c>
      <c r="F73" s="65">
        <f>NORMSDIST((F69-C73)/SQRT(D73))</f>
        <v>0.99999998928240974</v>
      </c>
      <c r="G73" s="50">
        <f>NORMSDIST((G69-C73)/SQRT(D73))</f>
        <v>0.99999999999998523</v>
      </c>
      <c r="H73" s="50">
        <f>NORMSDIST((H69-C73)/SQRT(D73))</f>
        <v>1</v>
      </c>
      <c r="I73" s="50">
        <f>NORMSDIST((I69-C73)/SQRT(D73))</f>
        <v>1</v>
      </c>
      <c r="J73" s="50">
        <f>NORMSDIST((J69-C73)/SQRT(D73))</f>
        <v>1</v>
      </c>
      <c r="K73" s="50">
        <f>NORMSDIST((K69-C73)/SQRT(D73))</f>
        <v>1</v>
      </c>
      <c r="L73" s="66">
        <f>NORMSDIST((L69-C73)/SQRT(D73))</f>
        <v>1</v>
      </c>
    </row>
    <row r="74" spans="2:19" ht="15" customHeight="1" thickBot="1" x14ac:dyDescent="0.25">
      <c r="B74" s="50" t="s">
        <v>55</v>
      </c>
      <c r="C74" s="50">
        <f>D62+G62+I62</f>
        <v>5.9</v>
      </c>
      <c r="D74" s="50">
        <f>D63+G63+I63</f>
        <v>0.45</v>
      </c>
      <c r="E74" s="102" t="s">
        <v>39</v>
      </c>
      <c r="F74" s="106">
        <f>NORMSDIST((F69-C74)/SQRT(D74))</f>
        <v>0.9999980924320675</v>
      </c>
      <c r="G74" s="107">
        <f>NORMSDIST((G69-C74)/SQRT(D74))</f>
        <v>0.99999999950779972</v>
      </c>
      <c r="H74" s="107">
        <f>NORMSDIST((H69-C74)/SQRT(D74))</f>
        <v>0.99999999999998546</v>
      </c>
      <c r="I74" s="107">
        <f>NORMSDIST((I69-C74)/SQRT(D74))</f>
        <v>1</v>
      </c>
      <c r="J74" s="107">
        <f>NORMSDIST((J69-C74)/SQRT(D74))</f>
        <v>1</v>
      </c>
      <c r="K74" s="107">
        <f>NORMSDIST((K69-C74)/SQRT(D74))</f>
        <v>1</v>
      </c>
      <c r="L74" s="69">
        <f>NORMSDIST((L69-C74)/SQRT(D74))</f>
        <v>1</v>
      </c>
    </row>
    <row r="75" spans="2:19" ht="15" customHeight="1" thickBot="1" x14ac:dyDescent="0.25">
      <c r="E75" s="49" t="s">
        <v>39</v>
      </c>
      <c r="F75" s="108">
        <f>PRODUCT(F70:F74)</f>
        <v>2.6020376056377945E-2</v>
      </c>
      <c r="G75" s="109">
        <f t="shared" ref="G75:L75" si="20">PRODUCT(G70:G74)</f>
        <v>0.1627230202450882</v>
      </c>
      <c r="H75" s="109">
        <f t="shared" si="20"/>
        <v>0.4290550265722522</v>
      </c>
      <c r="I75" s="109">
        <f t="shared" si="20"/>
        <v>0.70079236618708363</v>
      </c>
      <c r="J75" s="109">
        <f t="shared" si="20"/>
        <v>0.88481738390529951</v>
      </c>
      <c r="K75" s="109">
        <f t="shared" si="20"/>
        <v>0.96902366214204572</v>
      </c>
      <c r="L75" s="110">
        <f t="shared" si="20"/>
        <v>0.99435080750449945</v>
      </c>
    </row>
    <row r="79" spans="2:19" ht="15" customHeight="1" x14ac:dyDescent="0.2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2:19" ht="15" customHeight="1" x14ac:dyDescent="0.2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2:12" ht="15" customHeight="1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ht="15" customHeight="1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ht="15" customHeight="1" x14ac:dyDescent="0.2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2:12" ht="15" customHeight="1" x14ac:dyDescent="0.2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2:12" ht="15" customHeight="1" x14ac:dyDescent="0.2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2:12" ht="15" customHeight="1" x14ac:dyDescent="0.2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2" ht="15" customHeight="1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ht="15" customHeight="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ht="15" customHeight="1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ht="15" customHeigh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</sheetData>
  <pageMargins left="0.75" right="0.75" top="1" bottom="1" header="0.5" footer="0.5"/>
  <pageSetup scale="60" fitToWidth="0" fitToHeight="0" orientation="landscape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11BA-C945-4B76-A059-E7BF7312DDD8}">
  <dimension ref="A1:D16"/>
  <sheetViews>
    <sheetView workbookViewId="0">
      <selection activeCell="D36" sqref="D36"/>
    </sheetView>
  </sheetViews>
  <sheetFormatPr defaultRowHeight="12.75" x14ac:dyDescent="0.2"/>
  <cols>
    <col min="2" max="2" width="13.85546875" customWidth="1"/>
    <col min="4" max="4" width="49.42578125" customWidth="1"/>
  </cols>
  <sheetData>
    <row r="1" spans="1:4" x14ac:dyDescent="0.2">
      <c r="A1" s="4" t="s">
        <v>83</v>
      </c>
    </row>
    <row r="3" spans="1:4" ht="13.5" thickBot="1" x14ac:dyDescent="0.25">
      <c r="B3" s="4" t="s">
        <v>72</v>
      </c>
      <c r="C3" s="4"/>
      <c r="D3" s="4" t="s">
        <v>77</v>
      </c>
    </row>
    <row r="4" spans="1:4" x14ac:dyDescent="0.2">
      <c r="B4" s="135"/>
      <c r="D4" s="135"/>
    </row>
    <row r="5" spans="1:4" x14ac:dyDescent="0.2">
      <c r="B5" s="136" t="s">
        <v>73</v>
      </c>
      <c r="D5" s="136" t="s">
        <v>73</v>
      </c>
    </row>
    <row r="6" spans="1:4" x14ac:dyDescent="0.2">
      <c r="B6" s="136" t="s">
        <v>74</v>
      </c>
      <c r="D6" s="136" t="s">
        <v>74</v>
      </c>
    </row>
    <row r="7" spans="1:4" x14ac:dyDescent="0.2">
      <c r="B7" s="136" t="s">
        <v>75</v>
      </c>
      <c r="D7" s="136" t="s">
        <v>78</v>
      </c>
    </row>
    <row r="8" spans="1:4" x14ac:dyDescent="0.2">
      <c r="B8" s="136" t="s">
        <v>76</v>
      </c>
      <c r="D8" s="136" t="s">
        <v>75</v>
      </c>
    </row>
    <row r="9" spans="1:4" ht="13.5" thickBot="1" x14ac:dyDescent="0.25">
      <c r="B9" s="137"/>
      <c r="D9" s="136" t="s">
        <v>79</v>
      </c>
    </row>
    <row r="10" spans="1:4" x14ac:dyDescent="0.2">
      <c r="D10" s="138"/>
    </row>
    <row r="11" spans="1:4" x14ac:dyDescent="0.2">
      <c r="D11" s="139" t="s">
        <v>80</v>
      </c>
    </row>
    <row r="12" spans="1:4" x14ac:dyDescent="0.2">
      <c r="D12" s="136" t="s">
        <v>84</v>
      </c>
    </row>
    <row r="13" spans="1:4" x14ac:dyDescent="0.2">
      <c r="D13" s="136" t="s">
        <v>81</v>
      </c>
    </row>
    <row r="14" spans="1:4" x14ac:dyDescent="0.2">
      <c r="D14" s="136" t="s">
        <v>82</v>
      </c>
    </row>
    <row r="15" spans="1:4" x14ac:dyDescent="0.2">
      <c r="D15" s="136" t="s">
        <v>85</v>
      </c>
    </row>
    <row r="16" spans="1:4" ht="13.5" thickBot="1" x14ac:dyDescent="0.25">
      <c r="D16" s="1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PERT</vt:lpstr>
      <vt:lpstr>3. PERT-PP</vt:lpstr>
      <vt:lpstr>5. PERT-EMV</vt:lpstr>
      <vt:lpstr>5+. PERT-EMV</vt:lpstr>
      <vt:lpstr>7. PERT-EMV-Crash</vt:lpstr>
      <vt:lpstr>9. Summary</vt:lpstr>
    </vt:vector>
  </TitlesOfParts>
  <Company>COB-UCD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D. Harper</dc:creator>
  <cp:lastModifiedBy>Michael Harper</cp:lastModifiedBy>
  <cp:lastPrinted>2004-09-17T22:49:20Z</cp:lastPrinted>
  <dcterms:created xsi:type="dcterms:W3CDTF">2004-09-17T21:39:09Z</dcterms:created>
  <dcterms:modified xsi:type="dcterms:W3CDTF">2019-06-24T20:09:46Z</dcterms:modified>
</cp:coreProperties>
</file>