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1=RedBook\A5=OM-Red Book-2016\OM-Red Book-Excel Spreadsheets-2016\"/>
    </mc:Choice>
  </mc:AlternateContent>
  <bookViews>
    <workbookView xWindow="360" yWindow="132" windowWidth="11340" windowHeight="5520" tabRatio="741" activeTab="6" xr2:uid="{00000000-000D-0000-FFFF-FFFF00000000}"/>
  </bookViews>
  <sheets>
    <sheet name="LC-CD-MX-Aggregate Plans" sheetId="8" r:id="rId1"/>
    <sheet name="LP Aggregate Planning" sheetId="1" r:id="rId2"/>
    <sheet name="AP-LP1" sheetId="19" r:id="rId3"/>
    <sheet name="AP-LP2" sheetId="20" r:id="rId4"/>
    <sheet name="AP-LP3" sheetId="21" r:id="rId5"/>
    <sheet name="AP-LP4" sheetId="22" r:id="rId6"/>
    <sheet name="AP-LP5" sheetId="24" r:id="rId7"/>
  </sheets>
  <definedNames>
    <definedName name="_xlnm.Print_Area" localSheetId="2">'AP-LP1'!$A$1:$K$22</definedName>
    <definedName name="_xlnm.Print_Area" localSheetId="3">'AP-LP2'!$A$1:$K$18</definedName>
    <definedName name="_xlnm.Print_Area" localSheetId="4">'AP-LP3'!$A$1:$K$18</definedName>
    <definedName name="_xlnm.Print_Area" localSheetId="5">'AP-LP4'!$A$1:$M$18</definedName>
    <definedName name="_xlnm.Print_Area" localSheetId="6">'AP-LP5'!$A$1:$N$18</definedName>
    <definedName name="_xlnm.Print_Area" localSheetId="1">'LP Aggregate Planning'!$A$1:$J$42</definedName>
    <definedName name="solver_adj" localSheetId="2" hidden="1">'AP-LP1'!$E$10:$G$13</definedName>
    <definedName name="solver_adj" localSheetId="3" hidden="1">'AP-LP2'!$E$10:$G$13</definedName>
    <definedName name="solver_adj" localSheetId="4" hidden="1">'AP-LP3'!$E$10:$G$13</definedName>
    <definedName name="solver_adj" localSheetId="5" hidden="1">'AP-LP4'!$E$10:$H$13</definedName>
    <definedName name="solver_adj" localSheetId="6" hidden="1">'AP-LP5'!$E$10:$H$13</definedName>
    <definedName name="solver_adj" localSheetId="1" hidden="1">'LP Aggregate Planning'!$D$28:$F$31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cvg" localSheetId="5" hidden="1">0.0001</definedName>
    <definedName name="solver_cvg" localSheetId="6" hidden="1">0.0001</definedName>
    <definedName name="solver_cvg" localSheetId="1" hidden="1">0.0001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drv" localSheetId="6" hidden="1">1</definedName>
    <definedName name="solver_drv" localSheetId="1" hidden="1">1</definedName>
    <definedName name="solver_eng" localSheetId="2" hidden="1">2</definedName>
    <definedName name="solver_eng" localSheetId="3" hidden="1">2</definedName>
    <definedName name="solver_eng" localSheetId="4" hidden="1">2</definedName>
    <definedName name="solver_eng" localSheetId="5" hidden="1">2</definedName>
    <definedName name="solver_eng" localSheetId="6" hidden="1">2</definedName>
    <definedName name="solver_eng" localSheetId="1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est" localSheetId="6" hidden="1">1</definedName>
    <definedName name="solver_est" localSheetId="1" hidden="1">1</definedName>
    <definedName name="solver_itr" localSheetId="2" hidden="1">100</definedName>
    <definedName name="solver_itr" localSheetId="3" hidden="1">100</definedName>
    <definedName name="solver_itr" localSheetId="4" hidden="1">100</definedName>
    <definedName name="solver_itr" localSheetId="5" hidden="1">2147483647</definedName>
    <definedName name="solver_itr" localSheetId="6" hidden="1">2147483647</definedName>
    <definedName name="solver_itr" localSheetId="1" hidden="1">100</definedName>
    <definedName name="solver_lhs1" localSheetId="2" hidden="1">'AP-LP1'!$H$10:$H$13</definedName>
    <definedName name="solver_lhs1" localSheetId="3" hidden="1">'AP-LP2'!$H$10:$H$13</definedName>
    <definedName name="solver_lhs1" localSheetId="4" hidden="1">'AP-LP3'!$G$10:$G$13</definedName>
    <definedName name="solver_lhs1" localSheetId="5" hidden="1">'AP-LP4'!$G$10:$G$13</definedName>
    <definedName name="solver_lhs1" localSheetId="6" hidden="1">'AP-LP5'!$G$10:$G$13</definedName>
    <definedName name="solver_lhs1" localSheetId="1" hidden="1">'LP Aggregate Planning'!$G$28:$G$31</definedName>
    <definedName name="solver_lhs2" localSheetId="2" hidden="1">'AP-LP1'!$J$10:$J$12</definedName>
    <definedName name="solver_lhs2" localSheetId="3" hidden="1">'AP-LP2'!$J$10:$J$12</definedName>
    <definedName name="solver_lhs2" localSheetId="4" hidden="1">'AP-LP3'!$H$10:$H$13</definedName>
    <definedName name="solver_lhs2" localSheetId="5" hidden="1">'AP-LP4'!$J$10:$J$13</definedName>
    <definedName name="solver_lhs2" localSheetId="6" hidden="1">'AP-LP5'!$H$10:$H$13</definedName>
    <definedName name="solver_lhs2" localSheetId="1" hidden="1">'LP Aggregate Planning'!$I$28:$I$30</definedName>
    <definedName name="solver_lhs3" localSheetId="2" hidden="1">'AP-LP1'!$J$13</definedName>
    <definedName name="solver_lhs3" localSheetId="3" hidden="1">'AP-LP2'!$J$10:$J$13</definedName>
    <definedName name="solver_lhs3" localSheetId="4" hidden="1">'AP-LP3'!$J$10:$J$12</definedName>
    <definedName name="solver_lhs3" localSheetId="5" hidden="1">'AP-LP4'!$L$10:$L$13</definedName>
    <definedName name="solver_lhs3" localSheetId="6" hidden="1">'AP-LP5'!$K$10:$K$13</definedName>
    <definedName name="solver_lhs3" localSheetId="1" hidden="1">'LP Aggregate Planning'!$I$31</definedName>
    <definedName name="solver_lhs4" localSheetId="2" hidden="1">'AP-LP1'!#REF!</definedName>
    <definedName name="solver_lhs4" localSheetId="3" hidden="1">'AP-LP2'!$J$13</definedName>
    <definedName name="solver_lhs4" localSheetId="4" hidden="1">'AP-LP3'!$J$10:$J$13</definedName>
    <definedName name="solver_lhs4" localSheetId="5" hidden="1">'AP-LP4'!$L$13</definedName>
    <definedName name="solver_lhs4" localSheetId="6" hidden="1">'AP-LP5'!$M$10:$M$13</definedName>
    <definedName name="solver_lhs4" localSheetId="1" hidden="1">'LP Aggregate Planning'!#REF!</definedName>
    <definedName name="solver_lhs5" localSheetId="4" hidden="1">'AP-LP3'!$J$13</definedName>
    <definedName name="solver_lhs5" localSheetId="5" hidden="1">'AP-LP4'!$L$13</definedName>
    <definedName name="solver_lhs5" localSheetId="6" hidden="1">'AP-LP5'!$M$13</definedName>
    <definedName name="solver_lin" localSheetId="2" hidden="1">2</definedName>
    <definedName name="solver_lin" localSheetId="3" hidden="1">2</definedName>
    <definedName name="solver_lin" localSheetId="4" hidden="1">2</definedName>
    <definedName name="solver_lin" localSheetId="5" hidden="1">2</definedName>
    <definedName name="solver_lin" localSheetId="6" hidden="1">2</definedName>
    <definedName name="solver_lin" localSheetId="1" hidden="1">2</definedName>
    <definedName name="solver_mip" localSheetId="2" hidden="1">2147483647</definedName>
    <definedName name="solver_mip" localSheetId="3" hidden="1">2147483647</definedName>
    <definedName name="solver_mip" localSheetId="4" hidden="1">2147483647</definedName>
    <definedName name="solver_mip" localSheetId="5" hidden="1">2147483647</definedName>
    <definedName name="solver_mip" localSheetId="6" hidden="1">2147483647</definedName>
    <definedName name="solver_mip" localSheetId="1" hidden="1">2147483647</definedName>
    <definedName name="solver_mni" localSheetId="2" hidden="1">30</definedName>
    <definedName name="solver_mni" localSheetId="3" hidden="1">30</definedName>
    <definedName name="solver_mni" localSheetId="4" hidden="1">30</definedName>
    <definedName name="solver_mni" localSheetId="5" hidden="1">30</definedName>
    <definedName name="solver_mni" localSheetId="6" hidden="1">30</definedName>
    <definedName name="solver_mni" localSheetId="1" hidden="1">30</definedName>
    <definedName name="solver_mrt" localSheetId="2" hidden="1">0.075</definedName>
    <definedName name="solver_mrt" localSheetId="3" hidden="1">0.075</definedName>
    <definedName name="solver_mrt" localSheetId="4" hidden="1">0.075</definedName>
    <definedName name="solver_mrt" localSheetId="5" hidden="1">0.075</definedName>
    <definedName name="solver_mrt" localSheetId="6" hidden="1">0.075</definedName>
    <definedName name="solver_mrt" localSheetId="1" hidden="1">0.075</definedName>
    <definedName name="solver_msl" localSheetId="2" hidden="1">2</definedName>
    <definedName name="solver_msl" localSheetId="3" hidden="1">2</definedName>
    <definedName name="solver_msl" localSheetId="4" hidden="1">2</definedName>
    <definedName name="solver_msl" localSheetId="5" hidden="1">2</definedName>
    <definedName name="solver_msl" localSheetId="6" hidden="1">2</definedName>
    <definedName name="solver_msl" localSheetId="1" hidden="1">2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eg" localSheetId="5" hidden="1">1</definedName>
    <definedName name="solver_neg" localSheetId="6" hidden="1">1</definedName>
    <definedName name="solver_neg" localSheetId="1" hidden="1">1</definedName>
    <definedName name="solver_nod" localSheetId="2" hidden="1">2147483647</definedName>
    <definedName name="solver_nod" localSheetId="3" hidden="1">2147483647</definedName>
    <definedName name="solver_nod" localSheetId="4" hidden="1">2147483647</definedName>
    <definedName name="solver_nod" localSheetId="5" hidden="1">2147483647</definedName>
    <definedName name="solver_nod" localSheetId="6" hidden="1">2147483647</definedName>
    <definedName name="solver_nod" localSheetId="1" hidden="1">2147483647</definedName>
    <definedName name="solver_num" localSheetId="2" hidden="1">3</definedName>
    <definedName name="solver_num" localSheetId="3" hidden="1">4</definedName>
    <definedName name="solver_num" localSheetId="4" hidden="1">5</definedName>
    <definedName name="solver_num" localSheetId="5" hidden="1">4</definedName>
    <definedName name="solver_num" localSheetId="6" hidden="1">5</definedName>
    <definedName name="solver_num" localSheetId="1" hidden="1">3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nwt" localSheetId="6" hidden="1">1</definedName>
    <definedName name="solver_nwt" localSheetId="1" hidden="1">1</definedName>
    <definedName name="solver_opt" localSheetId="2" hidden="1">'AP-LP1'!$K$16</definedName>
    <definedName name="solver_opt" localSheetId="3" hidden="1">'AP-LP2'!$K$16</definedName>
    <definedName name="solver_opt" localSheetId="4" hidden="1">'AP-LP3'!$K$16</definedName>
    <definedName name="solver_opt" localSheetId="5" hidden="1">'AP-LP4'!$M$16</definedName>
    <definedName name="solver_opt" localSheetId="6" hidden="1">'AP-LP5'!$N$16</definedName>
    <definedName name="solver_opt" localSheetId="1" hidden="1">'LP Aggregate Planning'!$J$34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pre" localSheetId="6" hidden="1">0.000001</definedName>
    <definedName name="solver_pre" localSheetId="1" hidden="1">0.000001</definedName>
    <definedName name="solver_rbv" localSheetId="2" hidden="1">1</definedName>
    <definedName name="solver_rbv" localSheetId="3" hidden="1">1</definedName>
    <definedName name="solver_rbv" localSheetId="4" hidden="1">1</definedName>
    <definedName name="solver_rbv" localSheetId="5" hidden="1">1</definedName>
    <definedName name="solver_rbv" localSheetId="6" hidden="1">1</definedName>
    <definedName name="solver_rbv" localSheetId="1" hidden="1">1</definedName>
    <definedName name="solver_rel1" localSheetId="2" hidden="1">2</definedName>
    <definedName name="solver_rel1" localSheetId="3" hidden="1">2</definedName>
    <definedName name="solver_rel1" localSheetId="4" hidden="1">1</definedName>
    <definedName name="solver_rel1" localSheetId="5" hidden="1">1</definedName>
    <definedName name="solver_rel1" localSheetId="6" hidden="1">1</definedName>
    <definedName name="solver_rel1" localSheetId="1" hidden="1">2</definedName>
    <definedName name="solver_rel2" localSheetId="2" hidden="1">3</definedName>
    <definedName name="solver_rel2" localSheetId="3" hidden="1">3</definedName>
    <definedName name="solver_rel2" localSheetId="4" hidden="1">2</definedName>
    <definedName name="solver_rel2" localSheetId="5" hidden="1">2</definedName>
    <definedName name="solver_rel2" localSheetId="6" hidden="1">1</definedName>
    <definedName name="solver_rel2" localSheetId="1" hidden="1">3</definedName>
    <definedName name="solver_rel3" localSheetId="2" hidden="1">2</definedName>
    <definedName name="solver_rel3" localSheetId="3" hidden="1">3</definedName>
    <definedName name="solver_rel3" localSheetId="4" hidden="1">3</definedName>
    <definedName name="solver_rel3" localSheetId="5" hidden="1">3</definedName>
    <definedName name="solver_rel3" localSheetId="6" hidden="1">2</definedName>
    <definedName name="solver_rel3" localSheetId="1" hidden="1">2</definedName>
    <definedName name="solver_rel4" localSheetId="2" hidden="1">2</definedName>
    <definedName name="solver_rel4" localSheetId="3" hidden="1">2</definedName>
    <definedName name="solver_rel4" localSheetId="4" hidden="1">3</definedName>
    <definedName name="solver_rel4" localSheetId="5" hidden="1">2</definedName>
    <definedName name="solver_rel4" localSheetId="6" hidden="1">3</definedName>
    <definedName name="solver_rel4" localSheetId="1" hidden="1">2</definedName>
    <definedName name="solver_rel5" localSheetId="4" hidden="1">2</definedName>
    <definedName name="solver_rel5" localSheetId="5" hidden="1">2</definedName>
    <definedName name="solver_rel5" localSheetId="6" hidden="1">2</definedName>
    <definedName name="solver_rhs1" localSheetId="2" hidden="1">0</definedName>
    <definedName name="solver_rhs1" localSheetId="3" hidden="1">0</definedName>
    <definedName name="solver_rhs1" localSheetId="4" hidden="1">110</definedName>
    <definedName name="solver_rhs1" localSheetId="5" hidden="1">'AP-LP4'!$E$6</definedName>
    <definedName name="solver_rhs1" localSheetId="6" hidden="1">'AP-LP5'!$E$6</definedName>
    <definedName name="solver_rhs1" localSheetId="1" hidden="1">0</definedName>
    <definedName name="solver_rhs2" localSheetId="2" hidden="1">0</definedName>
    <definedName name="solver_rhs2" localSheetId="3" hidden="1">0</definedName>
    <definedName name="solver_rhs2" localSheetId="4" hidden="1">0</definedName>
    <definedName name="solver_rhs2" localSheetId="5" hidden="1">0</definedName>
    <definedName name="solver_rhs2" localSheetId="6" hidden="1">'AP-LP5'!$J$10:$J$13</definedName>
    <definedName name="solver_rhs2" localSheetId="1" hidden="1">0</definedName>
    <definedName name="solver_rhs3" localSheetId="2" hidden="1">'AP-LP1'!$C$6</definedName>
    <definedName name="solver_rhs3" localSheetId="3" hidden="1">200</definedName>
    <definedName name="solver_rhs3" localSheetId="4" hidden="1">0</definedName>
    <definedName name="solver_rhs3" localSheetId="5" hidden="1">'AP-LP4'!$E$5</definedName>
    <definedName name="solver_rhs3" localSheetId="6" hidden="1">0</definedName>
    <definedName name="solver_rhs3" localSheetId="1" hidden="1">'LP Aggregate Planning'!$B$24</definedName>
    <definedName name="solver_rhs4" localSheetId="2" hidden="1">'AP-LP1'!#REF!</definedName>
    <definedName name="solver_rhs4" localSheetId="3" hidden="1">'AP-LP2'!$C$6</definedName>
    <definedName name="solver_rhs4" localSheetId="4" hidden="1">'AP-LP3'!$E$5</definedName>
    <definedName name="solver_rhs4" localSheetId="5" hidden="1">'AP-LP4'!$C$6</definedName>
    <definedName name="solver_rhs4" localSheetId="6" hidden="1">'AP-LP5'!$E$5</definedName>
    <definedName name="solver_rhs4" localSheetId="1" hidden="1">'LP Aggregate Planning'!#REF!</definedName>
    <definedName name="solver_rhs5" localSheetId="4" hidden="1">'AP-LP3'!$C$6</definedName>
    <definedName name="solver_rhs5" localSheetId="5" hidden="1">'AP-LP4'!$C$6</definedName>
    <definedName name="solver_rhs5" localSheetId="6" hidden="1">'AP-LP5'!$C$6</definedName>
    <definedName name="solver_rlx" localSheetId="2" hidden="1">1</definedName>
    <definedName name="solver_rlx" localSheetId="3" hidden="1">1</definedName>
    <definedName name="solver_rlx" localSheetId="4" hidden="1">1</definedName>
    <definedName name="solver_rlx" localSheetId="5" hidden="1">2</definedName>
    <definedName name="solver_rlx" localSheetId="6" hidden="1">2</definedName>
    <definedName name="solver_rlx" localSheetId="1" hidden="1">1</definedName>
    <definedName name="solver_rsd" localSheetId="2" hidden="1">0</definedName>
    <definedName name="solver_rsd" localSheetId="3" hidden="1">0</definedName>
    <definedName name="solver_rsd" localSheetId="4" hidden="1">0</definedName>
    <definedName name="solver_rsd" localSheetId="5" hidden="1">0</definedName>
    <definedName name="solver_rsd" localSheetId="6" hidden="1">0</definedName>
    <definedName name="solver_rsd" localSheetId="1" hidden="1">0</definedName>
    <definedName name="solver_scl" localSheetId="2" hidden="1">2</definedName>
    <definedName name="solver_scl" localSheetId="3" hidden="1">2</definedName>
    <definedName name="solver_scl" localSheetId="4" hidden="1">2</definedName>
    <definedName name="solver_scl" localSheetId="5" hidden="1">1</definedName>
    <definedName name="solver_scl" localSheetId="6" hidden="1">1</definedName>
    <definedName name="solver_scl" localSheetId="1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ho" localSheetId="6" hidden="1">2</definedName>
    <definedName name="solver_sho" localSheetId="1" hidden="1">2</definedName>
    <definedName name="solver_ssz" localSheetId="2" hidden="1">100</definedName>
    <definedName name="solver_ssz" localSheetId="3" hidden="1">100</definedName>
    <definedName name="solver_ssz" localSheetId="4" hidden="1">100</definedName>
    <definedName name="solver_ssz" localSheetId="5" hidden="1">100</definedName>
    <definedName name="solver_ssz" localSheetId="6" hidden="1">100</definedName>
    <definedName name="solver_ssz" localSheetId="1" hidden="1">100</definedName>
    <definedName name="solver_tim" localSheetId="2" hidden="1">100</definedName>
    <definedName name="solver_tim" localSheetId="3" hidden="1">100</definedName>
    <definedName name="solver_tim" localSheetId="4" hidden="1">100</definedName>
    <definedName name="solver_tim" localSheetId="5" hidden="1">2147483647</definedName>
    <definedName name="solver_tim" localSheetId="6" hidden="1">2147483647</definedName>
    <definedName name="solver_tim" localSheetId="1" hidden="1">100</definedName>
    <definedName name="solver_tol" localSheetId="2" hidden="1">0.05</definedName>
    <definedName name="solver_tol" localSheetId="3" hidden="1">0.05</definedName>
    <definedName name="solver_tol" localSheetId="4" hidden="1">0.05</definedName>
    <definedName name="solver_tol" localSheetId="5" hidden="1">0.01</definedName>
    <definedName name="solver_tol" localSheetId="6" hidden="1">0.01</definedName>
    <definedName name="solver_tol" localSheetId="1" hidden="1">0.05</definedName>
    <definedName name="solver_typ" localSheetId="2" hidden="1">2</definedName>
    <definedName name="solver_typ" localSheetId="3" hidden="1">2</definedName>
    <definedName name="solver_typ" localSheetId="4" hidden="1">2</definedName>
    <definedName name="solver_typ" localSheetId="5" hidden="1">2</definedName>
    <definedName name="solver_typ" localSheetId="6" hidden="1">2</definedName>
    <definedName name="solver_typ" localSheetId="1" hidden="1">2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al" localSheetId="1" hidden="1">0</definedName>
    <definedName name="solver_ver" localSheetId="2" hidden="1">3</definedName>
    <definedName name="solver_ver" localSheetId="3" hidden="1">3</definedName>
    <definedName name="solver_ver" localSheetId="4" hidden="1">3</definedName>
    <definedName name="solver_ver" localSheetId="5" hidden="1">3</definedName>
    <definedName name="solver_ver" localSheetId="6" hidden="1">3</definedName>
    <definedName name="solver_ver" localSheetId="1" hidden="1">3</definedName>
  </definedNames>
  <calcPr calcId="171027"/>
</workbook>
</file>

<file path=xl/calcChain.xml><?xml version="1.0" encoding="utf-8"?>
<calcChain xmlns="http://schemas.openxmlformats.org/spreadsheetml/2006/main">
  <c r="H14" i="24" l="1"/>
  <c r="H16" i="24" s="1"/>
  <c r="F14" i="24"/>
  <c r="F16" i="24" s="1"/>
  <c r="E14" i="24"/>
  <c r="E16" i="24" s="1"/>
  <c r="C14" i="24"/>
  <c r="K13" i="24"/>
  <c r="I13" i="24"/>
  <c r="D13" i="24" s="1"/>
  <c r="K12" i="24"/>
  <c r="I12" i="24"/>
  <c r="J12" i="24" s="1"/>
  <c r="K11" i="24"/>
  <c r="I11" i="24"/>
  <c r="D11" i="24" s="1"/>
  <c r="L10" i="24"/>
  <c r="K10" i="24"/>
  <c r="I10" i="24"/>
  <c r="D10" i="24" s="1"/>
  <c r="H14" i="22"/>
  <c r="H16" i="22" s="1"/>
  <c r="I11" i="22"/>
  <c r="D11" i="22" s="1"/>
  <c r="I12" i="22"/>
  <c r="D12" i="22" s="1"/>
  <c r="I13" i="22"/>
  <c r="D13" i="22" s="1"/>
  <c r="I10" i="22"/>
  <c r="D10" i="22" s="1"/>
  <c r="F14" i="22"/>
  <c r="F16" i="22" s="1"/>
  <c r="E14" i="22"/>
  <c r="E16" i="22" s="1"/>
  <c r="C14" i="22"/>
  <c r="J13" i="22"/>
  <c r="J12" i="22"/>
  <c r="J11" i="22"/>
  <c r="K10" i="22"/>
  <c r="J10" i="22"/>
  <c r="F14" i="21"/>
  <c r="F16" i="21" s="1"/>
  <c r="E14" i="21"/>
  <c r="E16" i="21" s="1"/>
  <c r="C14" i="21"/>
  <c r="H13" i="21"/>
  <c r="D13" i="21"/>
  <c r="H12" i="21"/>
  <c r="D12" i="21"/>
  <c r="H11" i="21"/>
  <c r="D11" i="21"/>
  <c r="I10" i="21"/>
  <c r="H10" i="21"/>
  <c r="D10" i="21"/>
  <c r="F14" i="20"/>
  <c r="F16" i="20" s="1"/>
  <c r="E14" i="20"/>
  <c r="E16" i="20" s="1"/>
  <c r="C14" i="20"/>
  <c r="H13" i="20"/>
  <c r="D13" i="20"/>
  <c r="H12" i="20"/>
  <c r="D12" i="20"/>
  <c r="H11" i="20"/>
  <c r="D11" i="20"/>
  <c r="I10" i="20"/>
  <c r="H10" i="20"/>
  <c r="D10" i="20"/>
  <c r="F14" i="19"/>
  <c r="F16" i="19" s="1"/>
  <c r="E14" i="19"/>
  <c r="E16" i="19" s="1"/>
  <c r="C14" i="19"/>
  <c r="H13" i="19"/>
  <c r="D13" i="19"/>
  <c r="H12" i="19"/>
  <c r="D12" i="19"/>
  <c r="H11" i="19"/>
  <c r="D11" i="19"/>
  <c r="I10" i="19"/>
  <c r="H10" i="19"/>
  <c r="D10" i="19"/>
  <c r="J10" i="21" l="1"/>
  <c r="I11" i="21" s="1"/>
  <c r="J11" i="21" s="1"/>
  <c r="I12" i="21" s="1"/>
  <c r="J12" i="21" s="1"/>
  <c r="I13" i="21" s="1"/>
  <c r="J13" i="21" s="1"/>
  <c r="D14" i="19"/>
  <c r="J10" i="19"/>
  <c r="I11" i="19" s="1"/>
  <c r="J11" i="24"/>
  <c r="J10" i="24"/>
  <c r="D12" i="24"/>
  <c r="D14" i="24" s="1"/>
  <c r="J13" i="24"/>
  <c r="M10" i="24"/>
  <c r="I14" i="24"/>
  <c r="I16" i="24" s="1"/>
  <c r="D14" i="22"/>
  <c r="I14" i="22"/>
  <c r="I16" i="22" s="1"/>
  <c r="L10" i="22"/>
  <c r="K11" i="22" s="1"/>
  <c r="L11" i="22" s="1"/>
  <c r="K12" i="22" s="1"/>
  <c r="L12" i="22" s="1"/>
  <c r="K13" i="22" s="1"/>
  <c r="L13" i="22" s="1"/>
  <c r="D14" i="21"/>
  <c r="D14" i="20"/>
  <c r="J10" i="20"/>
  <c r="I11" i="20" s="1"/>
  <c r="J11" i="20" s="1"/>
  <c r="I12" i="20" s="1"/>
  <c r="J12" i="20" s="1"/>
  <c r="I13" i="20" s="1"/>
  <c r="J13" i="20" s="1"/>
  <c r="J14" i="20" s="1"/>
  <c r="J16" i="20" s="1"/>
  <c r="K16" i="20" s="1"/>
  <c r="B19" i="8"/>
  <c r="C19" i="8"/>
  <c r="D19" i="8"/>
  <c r="E19" i="8"/>
  <c r="F19" i="8"/>
  <c r="G19" i="8"/>
  <c r="B20" i="8"/>
  <c r="C20" i="8"/>
  <c r="D20" i="8" s="1"/>
  <c r="M20" i="8"/>
  <c r="B21" i="8"/>
  <c r="C21" i="8"/>
  <c r="D21" i="8" s="1"/>
  <c r="E21" i="8" s="1"/>
  <c r="J21" i="8" s="1"/>
  <c r="B22" i="8"/>
  <c r="C22" i="8"/>
  <c r="D22" i="8"/>
  <c r="E22" i="8" s="1"/>
  <c r="J22" i="8" s="1"/>
  <c r="B23" i="8"/>
  <c r="C23" i="8"/>
  <c r="D23" i="8" s="1"/>
  <c r="E23" i="8" s="1"/>
  <c r="J23" i="8" s="1"/>
  <c r="K24" i="8"/>
  <c r="L24" i="8"/>
  <c r="K26" i="8"/>
  <c r="L26" i="8"/>
  <c r="B32" i="8"/>
  <c r="C32" i="8"/>
  <c r="D32" i="8"/>
  <c r="E32" i="8"/>
  <c r="F32" i="8"/>
  <c r="G32" i="8"/>
  <c r="B33" i="8"/>
  <c r="C33" i="8"/>
  <c r="G33" i="8" s="1"/>
  <c r="E33" i="8"/>
  <c r="J33" i="8" s="1"/>
  <c r="M33" i="8"/>
  <c r="B34" i="8"/>
  <c r="C34" i="8"/>
  <c r="E34" i="8"/>
  <c r="J34" i="8" s="1"/>
  <c r="B35" i="8"/>
  <c r="C35" i="8"/>
  <c r="E35" i="8"/>
  <c r="J35" i="8"/>
  <c r="B36" i="8"/>
  <c r="C36" i="8"/>
  <c r="E36" i="8"/>
  <c r="J36" i="8" s="1"/>
  <c r="B37" i="8"/>
  <c r="C37" i="8"/>
  <c r="D37" i="8"/>
  <c r="K37" i="8"/>
  <c r="L37" i="8"/>
  <c r="K39" i="8"/>
  <c r="L39" i="8"/>
  <c r="J11" i="19" l="1"/>
  <c r="I12" i="19" s="1"/>
  <c r="J12" i="19" s="1"/>
  <c r="I13" i="19" s="1"/>
  <c r="J13" i="19" s="1"/>
  <c r="L11" i="24"/>
  <c r="M11" i="24" s="1"/>
  <c r="L12" i="24" s="1"/>
  <c r="M12" i="24" s="1"/>
  <c r="L13" i="24" s="1"/>
  <c r="M13" i="24" s="1"/>
  <c r="L14" i="22"/>
  <c r="L16" i="22" s="1"/>
  <c r="M16" i="22" s="1"/>
  <c r="J14" i="21"/>
  <c r="J16" i="21" s="1"/>
  <c r="K16" i="21" s="1"/>
  <c r="N33" i="8"/>
  <c r="F34" i="8"/>
  <c r="G34" i="8" s="1"/>
  <c r="N34" i="8" s="1"/>
  <c r="F35" i="8"/>
  <c r="O33" i="8"/>
  <c r="Q33" i="8" s="1"/>
  <c r="E20" i="8"/>
  <c r="J20" i="8" s="1"/>
  <c r="G20" i="8"/>
  <c r="M34" i="8"/>
  <c r="L11" i="8"/>
  <c r="L13" i="8" s="1"/>
  <c r="K11" i="8"/>
  <c r="K13" i="8" s="1"/>
  <c r="M7" i="8"/>
  <c r="C12" i="8"/>
  <c r="D7" i="8" s="1"/>
  <c r="C11" i="8"/>
  <c r="C31" i="1"/>
  <c r="C30" i="1"/>
  <c r="C29" i="1"/>
  <c r="C28" i="1"/>
  <c r="D32" i="1"/>
  <c r="D34" i="1" s="1"/>
  <c r="E32" i="1"/>
  <c r="E34" i="1" s="1"/>
  <c r="H28" i="1"/>
  <c r="G31" i="1"/>
  <c r="G30" i="1"/>
  <c r="G29" i="1"/>
  <c r="G28" i="1"/>
  <c r="J14" i="19" l="1"/>
  <c r="J16" i="19" s="1"/>
  <c r="K16" i="19" s="1"/>
  <c r="M14" i="24"/>
  <c r="M16" i="24" s="1"/>
  <c r="N16" i="24" s="1"/>
  <c r="O34" i="8"/>
  <c r="Q34" i="8" s="1"/>
  <c r="M35" i="8"/>
  <c r="G35" i="8"/>
  <c r="F21" i="8"/>
  <c r="N20" i="8"/>
  <c r="D8" i="8"/>
  <c r="E8" i="8" s="1"/>
  <c r="J8" i="8" s="1"/>
  <c r="G7" i="8"/>
  <c r="E7" i="8"/>
  <c r="J7" i="8" s="1"/>
  <c r="D10" i="8"/>
  <c r="E10" i="8" s="1"/>
  <c r="J10" i="8" s="1"/>
  <c r="D9" i="8"/>
  <c r="E9" i="8" s="1"/>
  <c r="J9" i="8" s="1"/>
  <c r="I28" i="1"/>
  <c r="H29" i="1" s="1"/>
  <c r="I29" i="1" s="1"/>
  <c r="H30" i="1" s="1"/>
  <c r="I30" i="1" s="1"/>
  <c r="H31" i="1" s="1"/>
  <c r="I31" i="1" s="1"/>
  <c r="O20" i="8" l="1"/>
  <c r="Q20" i="8" s="1"/>
  <c r="G21" i="8"/>
  <c r="M21" i="8"/>
  <c r="N35" i="8"/>
  <c r="F36" i="8"/>
  <c r="I32" i="1"/>
  <c r="I34" i="1" s="1"/>
  <c r="J34" i="1" s="1"/>
  <c r="N7" i="8"/>
  <c r="O7" i="8" s="1"/>
  <c r="Q7" i="8" s="1"/>
  <c r="F8" i="8"/>
  <c r="G36" i="8" l="1"/>
  <c r="N36" i="8" s="1"/>
  <c r="M36" i="8"/>
  <c r="O36" i="8" s="1"/>
  <c r="Q36" i="8" s="1"/>
  <c r="O35" i="8"/>
  <c r="Q35" i="8" s="1"/>
  <c r="N21" i="8"/>
  <c r="O21" i="8" s="1"/>
  <c r="Q21" i="8" s="1"/>
  <c r="F22" i="8"/>
  <c r="G8" i="8"/>
  <c r="M8" i="8"/>
  <c r="G22" i="8" l="1"/>
  <c r="M22" i="8"/>
  <c r="Q37" i="8"/>
  <c r="G37" i="8"/>
  <c r="N37" i="8"/>
  <c r="N39" i="8" s="1"/>
  <c r="R39" i="8" s="1"/>
  <c r="F9" i="8"/>
  <c r="N8" i="8"/>
  <c r="O8" i="8" s="1"/>
  <c r="Q8" i="8" s="1"/>
  <c r="F23" i="8" l="1"/>
  <c r="N22" i="8"/>
  <c r="G9" i="8"/>
  <c r="M9" i="8"/>
  <c r="M23" i="8" l="1"/>
  <c r="G23" i="8"/>
  <c r="N23" i="8" s="1"/>
  <c r="N24" i="8" s="1"/>
  <c r="N26" i="8" s="1"/>
  <c r="R26" i="8" s="1"/>
  <c r="O22" i="8"/>
  <c r="Q22" i="8" s="1"/>
  <c r="F10" i="8"/>
  <c r="N9" i="8"/>
  <c r="O9" i="8" s="1"/>
  <c r="Q9" i="8" s="1"/>
  <c r="O23" i="8" l="1"/>
  <c r="Q23" i="8" s="1"/>
  <c r="Q24" i="8"/>
  <c r="M10" i="8"/>
  <c r="G10" i="8"/>
  <c r="N10" i="8" s="1"/>
  <c r="O10" i="8" l="1"/>
  <c r="Q10" i="8" s="1"/>
  <c r="Q11" i="8" s="1"/>
  <c r="N11" i="8"/>
  <c r="N13" i="8" s="1"/>
  <c r="R13" i="8" s="1"/>
  <c r="G11" i="8"/>
</calcChain>
</file>

<file path=xl/sharedStrings.xml><?xml version="1.0" encoding="utf-8"?>
<sst xmlns="http://schemas.openxmlformats.org/spreadsheetml/2006/main" count="384" uniqueCount="72">
  <si>
    <t>Aggregate Planning - Lecture Example</t>
  </si>
  <si>
    <t>Q</t>
  </si>
  <si>
    <t>D</t>
  </si>
  <si>
    <t>PP</t>
  </si>
  <si>
    <t>FTE</t>
  </si>
  <si>
    <t>BI</t>
  </si>
  <si>
    <t>BI=</t>
  </si>
  <si>
    <t>EI=</t>
  </si>
  <si>
    <t>Prod.Std.=</t>
  </si>
  <si>
    <t>Hire</t>
  </si>
  <si>
    <t>Fire</t>
  </si>
  <si>
    <t>Unit Costs=</t>
  </si>
  <si>
    <t>Average=</t>
  </si>
  <si>
    <t>Total Cost=</t>
  </si>
  <si>
    <t>Sum=</t>
  </si>
  <si>
    <t>Total</t>
  </si>
  <si>
    <t>EI</t>
  </si>
  <si>
    <t>LHS</t>
  </si>
  <si>
    <t>|</t>
  </si>
  <si>
    <t>LHS=FTE(n-1)+Hire-Fire-FTE</t>
  </si>
  <si>
    <t>Unit Cost=</t>
  </si>
  <si>
    <t>THC</t>
  </si>
  <si>
    <t>&gt;Level Capacity.  All Hire=Fire=0</t>
  </si>
  <si>
    <t xml:space="preserve">     For Q=1,2,3, EI&gt;=0</t>
  </si>
  <si>
    <t xml:space="preserve">     For Q=4, EI=3000</t>
  </si>
  <si>
    <t>&gt;Chase Demand.  All PP=D</t>
  </si>
  <si>
    <t>LP Formulation</t>
  </si>
  <si>
    <t>LP Solution</t>
  </si>
  <si>
    <t>&gt;Target Cell: TC</t>
  </si>
  <si>
    <t>&gt;Min</t>
  </si>
  <si>
    <t>&gt;Changing Cells: PP, Hire, Fire</t>
  </si>
  <si>
    <t>&gt;Constraints:</t>
  </si>
  <si>
    <t xml:space="preserve">     For Q=1,2,3,4, LHS=0</t>
  </si>
  <si>
    <t>+TFC</t>
  </si>
  <si>
    <t>+TCC</t>
  </si>
  <si>
    <t>=TC</t>
  </si>
  <si>
    <t>PP=FTE*(Prod.Std.)</t>
  </si>
  <si>
    <t>EI=BI+PP-D</t>
  </si>
  <si>
    <t>Level Capacity Aggregate Plan</t>
  </si>
  <si>
    <t>Sum</t>
  </si>
  <si>
    <t>Ave</t>
  </si>
  <si>
    <t>PS=</t>
  </si>
  <si>
    <t>Chase Demand Aggregate Plan</t>
  </si>
  <si>
    <t>Mixed (Hybrid) Aggregate Plan</t>
  </si>
  <si>
    <t>Ave=</t>
  </si>
  <si>
    <t>Cc</t>
  </si>
  <si>
    <t>TCC</t>
  </si>
  <si>
    <t>Cost=</t>
  </si>
  <si>
    <t>Total=</t>
  </si>
  <si>
    <t>Inv</t>
  </si>
  <si>
    <t>Solution Table:</t>
  </si>
  <si>
    <t>Analysis Table:</t>
  </si>
  <si>
    <t>Aggregate Planning - Lecture Examples</t>
  </si>
  <si>
    <t>LP-1.  Minimum Cost Production Plan using LP.</t>
  </si>
  <si>
    <t>Add Overtime unit cost of $3/item and Regular time unit cost of $2/item.</t>
  </si>
  <si>
    <t>&gt;Changing Cells: Hire, Fire, FTE</t>
  </si>
  <si>
    <t>SS=</t>
  </si>
  <si>
    <t>For Q=1,2,3,4, EI&gt;=200</t>
  </si>
  <si>
    <t>For Q=1,2,3,4, FTE&lt;=110</t>
  </si>
  <si>
    <t>LP-5.  Limit Overtime Production to a percentage of Regular Time Production</t>
  </si>
  <si>
    <t>FTE&lt;=</t>
  </si>
  <si>
    <t>RTPP</t>
  </si>
  <si>
    <t>OTPP</t>
  </si>
  <si>
    <t>+RT</t>
  </si>
  <si>
    <t>+OT</t>
  </si>
  <si>
    <t>LP-4.  Add Quarterly Maximum FTE of 103 and Overtime Production</t>
  </si>
  <si>
    <t>LP-3.  Add Quarterly Maximum FTE of 110</t>
  </si>
  <si>
    <t>LP-2.  Add Minimum EI of 200</t>
  </si>
  <si>
    <t>MaxOT</t>
  </si>
  <si>
    <t>Add Maximum Overtime Production &lt;= 10% of Regular Time Production</t>
  </si>
  <si>
    <t>Max %</t>
  </si>
  <si>
    <t>LP-1.  Minimum Cost Production Plan using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</si>
</sst>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2" fillId="0" borderId="27" xfId="0" applyFont="1" applyBorder="1" applyAlignment="1">
      <alignment horizontal="left"/>
    </xf>
    <xf numFmtId="0" fontId="1" fillId="0" borderId="20" xfId="0" applyFont="1" applyBorder="1"/>
    <xf numFmtId="0" fontId="1" fillId="0" borderId="20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0" xfId="0" applyFont="1" applyBorder="1"/>
    <xf numFmtId="0" fontId="1" fillId="0" borderId="24" xfId="0" applyFont="1" applyBorder="1" applyAlignment="1">
      <alignment horizontal="left"/>
    </xf>
    <xf numFmtId="0" fontId="1" fillId="0" borderId="25" xfId="0" applyFont="1" applyBorder="1"/>
    <xf numFmtId="0" fontId="1" fillId="0" borderId="0" xfId="0" applyFont="1" applyBorder="1" applyAlignment="1">
      <alignment horizontal="left"/>
    </xf>
    <xf numFmtId="0" fontId="1" fillId="0" borderId="20" xfId="0" applyFont="1" applyBorder="1" applyAlignment="1">
      <alignment horizontal="right"/>
    </xf>
    <xf numFmtId="0" fontId="2" fillId="0" borderId="0" xfId="0" applyFont="1"/>
    <xf numFmtId="0" fontId="2" fillId="0" borderId="27" xfId="0" applyFont="1" applyBorder="1"/>
    <xf numFmtId="0" fontId="1" fillId="0" borderId="21" xfId="0" applyFont="1" applyBorder="1"/>
    <xf numFmtId="0" fontId="3" fillId="0" borderId="0" xfId="0" quotePrefix="1" applyFont="1" applyBorder="1" applyAlignment="1">
      <alignment horizontal="left"/>
    </xf>
    <xf numFmtId="0" fontId="3" fillId="0" borderId="0" xfId="0" quotePrefix="1" applyFont="1" applyBorder="1"/>
    <xf numFmtId="0" fontId="1" fillId="0" borderId="23" xfId="0" applyFont="1" applyBorder="1"/>
    <xf numFmtId="0" fontId="1" fillId="0" borderId="22" xfId="0" applyFont="1" applyBorder="1"/>
    <xf numFmtId="0" fontId="1" fillId="0" borderId="0" xfId="0" quotePrefix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3" xfId="0" quotePrefix="1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23" xfId="0" quotePrefix="1" applyFont="1" applyBorder="1" applyAlignment="1">
      <alignment horizontal="center"/>
    </xf>
    <xf numFmtId="0" fontId="1" fillId="0" borderId="28" xfId="0" quotePrefix="1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4" xfId="0" quotePrefix="1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1" fillId="0" borderId="29" xfId="0" quotePrefix="1" applyFont="1" applyBorder="1"/>
    <xf numFmtId="0" fontId="1" fillId="0" borderId="16" xfId="0" applyFont="1" applyBorder="1" applyAlignment="1">
      <alignment horizontal="center"/>
    </xf>
    <xf numFmtId="0" fontId="1" fillId="0" borderId="29" xfId="0" quotePrefix="1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center"/>
    </xf>
    <xf numFmtId="0" fontId="1" fillId="0" borderId="24" xfId="0" applyFont="1" applyBorder="1"/>
    <xf numFmtId="0" fontId="1" fillId="0" borderId="26" xfId="0" applyFont="1" applyBorder="1"/>
    <xf numFmtId="0" fontId="2" fillId="0" borderId="0" xfId="0" quotePrefix="1" applyFont="1"/>
    <xf numFmtId="2" fontId="4" fillId="0" borderId="30" xfId="0" applyNumberFormat="1" applyFont="1" applyBorder="1" applyAlignment="1">
      <alignment horizontal="center"/>
    </xf>
    <xf numFmtId="2" fontId="4" fillId="0" borderId="31" xfId="0" applyNumberFormat="1" applyFont="1" applyBorder="1" applyAlignment="1">
      <alignment horizontal="center"/>
    </xf>
    <xf numFmtId="2" fontId="4" fillId="0" borderId="32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0" xfId="0" quotePrefix="1" applyFont="1" applyAlignment="1">
      <alignment horizontal="left"/>
    </xf>
    <xf numFmtId="0" fontId="1" fillId="0" borderId="0" xfId="0" quotePrefix="1" applyFont="1" applyAlignment="1">
      <alignment horizontal="center"/>
    </xf>
    <xf numFmtId="0" fontId="2" fillId="0" borderId="28" xfId="0" quotePrefix="1" applyFont="1" applyBorder="1" applyAlignment="1">
      <alignment horizontal="left"/>
    </xf>
    <xf numFmtId="0" fontId="1" fillId="0" borderId="14" xfId="0" applyFont="1" applyBorder="1"/>
    <xf numFmtId="0" fontId="1" fillId="0" borderId="15" xfId="0" applyFont="1" applyBorder="1"/>
    <xf numFmtId="0" fontId="2" fillId="0" borderId="19" xfId="0" quotePrefix="1" applyFont="1" applyBorder="1" applyAlignment="1">
      <alignment horizontal="left"/>
    </xf>
    <xf numFmtId="0" fontId="1" fillId="0" borderId="17" xfId="0" applyFont="1" applyBorder="1"/>
    <xf numFmtId="0" fontId="1" fillId="0" borderId="18" xfId="0" applyFont="1" applyBorder="1"/>
    <xf numFmtId="0" fontId="1" fillId="0" borderId="28" xfId="0" applyFont="1" applyBorder="1" applyAlignment="1">
      <alignment horizontal="right"/>
    </xf>
    <xf numFmtId="0" fontId="1" fillId="0" borderId="15" xfId="0" applyFont="1" applyBorder="1" applyAlignment="1">
      <alignment horizontal="left"/>
    </xf>
    <xf numFmtId="0" fontId="1" fillId="0" borderId="29" xfId="0" applyFont="1" applyBorder="1" applyAlignment="1">
      <alignment horizontal="right"/>
    </xf>
    <xf numFmtId="0" fontId="1" fillId="0" borderId="16" xfId="0" applyFont="1" applyBorder="1" applyAlignment="1">
      <alignment horizontal="left"/>
    </xf>
    <xf numFmtId="0" fontId="1" fillId="0" borderId="19" xfId="0" applyFont="1" applyBorder="1" applyAlignment="1">
      <alignment horizontal="right"/>
    </xf>
    <xf numFmtId="0" fontId="1" fillId="0" borderId="18" xfId="0" applyFont="1" applyBorder="1" applyAlignment="1">
      <alignment horizontal="left"/>
    </xf>
    <xf numFmtId="0" fontId="1" fillId="0" borderId="28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0" xfId="0" quotePrefix="1" applyFont="1"/>
    <xf numFmtId="0" fontId="4" fillId="0" borderId="38" xfId="0" applyFont="1" applyBorder="1" applyAlignment="1">
      <alignment horizontal="left"/>
    </xf>
    <xf numFmtId="0" fontId="4" fillId="0" borderId="27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4" fillId="0" borderId="21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37" xfId="0" applyFont="1" applyBorder="1" applyAlignment="1">
      <alignment horizontal="right"/>
    </xf>
    <xf numFmtId="0" fontId="3" fillId="0" borderId="0" xfId="0" quotePrefix="1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7"/>
  <sheetViews>
    <sheetView zoomScaleNormal="100" workbookViewId="0">
      <selection activeCell="A2" sqref="A2"/>
    </sheetView>
  </sheetViews>
  <sheetFormatPr defaultColWidth="9.109375" defaultRowHeight="15.6" x14ac:dyDescent="0.3"/>
  <cols>
    <col min="1" max="1" width="4.109375" style="13" customWidth="1"/>
    <col min="2" max="7" width="9.109375" style="1"/>
    <col min="8" max="8" width="2.6640625" style="1" customWidth="1"/>
    <col min="9" max="20" width="9.109375" style="2"/>
    <col min="21" max="16384" width="9.109375" style="1"/>
  </cols>
  <sheetData>
    <row r="1" spans="1:19" x14ac:dyDescent="0.3">
      <c r="A1" s="12" t="s">
        <v>52</v>
      </c>
    </row>
    <row r="3" spans="1:19" ht="16.2" thickBot="1" x14ac:dyDescent="0.35">
      <c r="A3" s="12" t="s">
        <v>38</v>
      </c>
    </row>
    <row r="4" spans="1:19" ht="16.2" thickBot="1" x14ac:dyDescent="0.35">
      <c r="A4" s="18"/>
      <c r="B4" s="19" t="s">
        <v>50</v>
      </c>
      <c r="C4" s="19"/>
      <c r="D4" s="19"/>
      <c r="E4" s="19"/>
      <c r="F4" s="19"/>
      <c r="G4" s="19"/>
      <c r="H4" s="19"/>
      <c r="I4" s="20" t="s">
        <v>51</v>
      </c>
      <c r="J4" s="4"/>
      <c r="K4" s="4"/>
      <c r="L4" s="4"/>
      <c r="M4" s="4"/>
      <c r="N4" s="4"/>
      <c r="O4" s="4"/>
      <c r="P4" s="4"/>
      <c r="Q4" s="4"/>
      <c r="R4" s="4"/>
      <c r="S4" s="5"/>
    </row>
    <row r="5" spans="1:19" x14ac:dyDescent="0.3">
      <c r="A5" s="21"/>
      <c r="B5" s="3"/>
      <c r="C5" s="4"/>
      <c r="D5" s="26" t="s">
        <v>41</v>
      </c>
      <c r="E5" s="20">
        <v>200</v>
      </c>
      <c r="F5" s="4"/>
      <c r="G5" s="5"/>
      <c r="H5" s="22"/>
      <c r="I5" s="3"/>
      <c r="J5" s="4"/>
      <c r="K5" s="4"/>
      <c r="L5" s="4"/>
      <c r="M5" s="4"/>
      <c r="N5" s="4"/>
      <c r="O5" s="4" t="s">
        <v>40</v>
      </c>
      <c r="P5" s="4"/>
      <c r="Q5" s="4"/>
      <c r="R5" s="5"/>
      <c r="S5" s="8"/>
    </row>
    <row r="6" spans="1:19" x14ac:dyDescent="0.3">
      <c r="A6" s="21"/>
      <c r="B6" s="6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8" t="s">
        <v>16</v>
      </c>
      <c r="H6" s="22"/>
      <c r="I6" s="6" t="s">
        <v>1</v>
      </c>
      <c r="J6" s="7" t="s">
        <v>4</v>
      </c>
      <c r="K6" s="7" t="s">
        <v>9</v>
      </c>
      <c r="L6" s="7" t="s">
        <v>10</v>
      </c>
      <c r="M6" s="7" t="s">
        <v>5</v>
      </c>
      <c r="N6" s="7" t="s">
        <v>16</v>
      </c>
      <c r="O6" s="7" t="s">
        <v>49</v>
      </c>
      <c r="P6" s="7" t="s">
        <v>45</v>
      </c>
      <c r="Q6" s="7" t="s">
        <v>46</v>
      </c>
      <c r="R6" s="8"/>
      <c r="S6" s="8"/>
    </row>
    <row r="7" spans="1:19" x14ac:dyDescent="0.3">
      <c r="A7" s="21"/>
      <c r="B7" s="6">
        <v>1</v>
      </c>
      <c r="C7" s="7">
        <v>12000</v>
      </c>
      <c r="D7" s="7">
        <f>C12</f>
        <v>21000</v>
      </c>
      <c r="E7" s="7">
        <f>D7/E5</f>
        <v>105</v>
      </c>
      <c r="F7" s="7">
        <v>3000</v>
      </c>
      <c r="G7" s="8">
        <f>F7+D7-C7</f>
        <v>12000</v>
      </c>
      <c r="H7" s="22"/>
      <c r="I7" s="16">
        <v>1</v>
      </c>
      <c r="J7" s="14">
        <f>E7</f>
        <v>105</v>
      </c>
      <c r="K7" s="14">
        <v>0</v>
      </c>
      <c r="L7" s="14">
        <v>0</v>
      </c>
      <c r="M7" s="14">
        <f t="shared" ref="M7:N10" si="0">F7</f>
        <v>3000</v>
      </c>
      <c r="N7" s="14">
        <f t="shared" si="0"/>
        <v>12000</v>
      </c>
      <c r="O7" s="14">
        <f>AVERAGE(M7:N7)</f>
        <v>7500</v>
      </c>
      <c r="P7" s="14">
        <v>2.25</v>
      </c>
      <c r="Q7" s="14">
        <f>O7*P7</f>
        <v>16875</v>
      </c>
      <c r="R7" s="8"/>
      <c r="S7" s="8"/>
    </row>
    <row r="8" spans="1:19" x14ac:dyDescent="0.3">
      <c r="A8" s="21"/>
      <c r="B8" s="6">
        <v>2</v>
      </c>
      <c r="C8" s="7">
        <v>28000</v>
      </c>
      <c r="D8" s="7">
        <f>C12</f>
        <v>21000</v>
      </c>
      <c r="E8" s="7">
        <f>D8/E5</f>
        <v>105</v>
      </c>
      <c r="F8" s="7">
        <f>G7</f>
        <v>12000</v>
      </c>
      <c r="G8" s="8">
        <f>F8+D8-C8</f>
        <v>5000</v>
      </c>
      <c r="H8" s="22"/>
      <c r="I8" s="16">
        <v>2</v>
      </c>
      <c r="J8" s="14">
        <f>E8</f>
        <v>105</v>
      </c>
      <c r="K8" s="14">
        <v>0</v>
      </c>
      <c r="L8" s="14">
        <v>0</v>
      </c>
      <c r="M8" s="14">
        <f t="shared" si="0"/>
        <v>12000</v>
      </c>
      <c r="N8" s="14">
        <f t="shared" si="0"/>
        <v>5000</v>
      </c>
      <c r="O8" s="14">
        <f>AVERAGE(M8:N8)</f>
        <v>8500</v>
      </c>
      <c r="P8" s="14">
        <v>2.25</v>
      </c>
      <c r="Q8" s="14">
        <f>O8*P8</f>
        <v>19125</v>
      </c>
      <c r="R8" s="8"/>
      <c r="S8" s="8"/>
    </row>
    <row r="9" spans="1:19" x14ac:dyDescent="0.3">
      <c r="A9" s="21"/>
      <c r="B9" s="6">
        <v>3</v>
      </c>
      <c r="C9" s="7">
        <v>24000</v>
      </c>
      <c r="D9" s="7">
        <f>C12</f>
        <v>21000</v>
      </c>
      <c r="E9" s="7">
        <f>D9/E5</f>
        <v>105</v>
      </c>
      <c r="F9" s="7">
        <f>G8</f>
        <v>5000</v>
      </c>
      <c r="G9" s="8">
        <f>F9+D9-C9</f>
        <v>2000</v>
      </c>
      <c r="H9" s="22"/>
      <c r="I9" s="16">
        <v>3</v>
      </c>
      <c r="J9" s="14">
        <f>E9</f>
        <v>105</v>
      </c>
      <c r="K9" s="14">
        <v>0</v>
      </c>
      <c r="L9" s="14">
        <v>0</v>
      </c>
      <c r="M9" s="14">
        <f t="shared" si="0"/>
        <v>5000</v>
      </c>
      <c r="N9" s="14">
        <f t="shared" si="0"/>
        <v>2000</v>
      </c>
      <c r="O9" s="14">
        <f>AVERAGE(M9:N9)</f>
        <v>3500</v>
      </c>
      <c r="P9" s="14">
        <v>2.25</v>
      </c>
      <c r="Q9" s="14">
        <f>O9*P9</f>
        <v>7875</v>
      </c>
      <c r="R9" s="8"/>
      <c r="S9" s="8"/>
    </row>
    <row r="10" spans="1:19" x14ac:dyDescent="0.3">
      <c r="A10" s="21"/>
      <c r="B10" s="6">
        <v>4</v>
      </c>
      <c r="C10" s="7">
        <v>20000</v>
      </c>
      <c r="D10" s="7">
        <f>C12</f>
        <v>21000</v>
      </c>
      <c r="E10" s="7">
        <f>D10/E5</f>
        <v>105</v>
      </c>
      <c r="F10" s="7">
        <f>G9</f>
        <v>2000</v>
      </c>
      <c r="G10" s="8">
        <f>F10+D10-C10</f>
        <v>3000</v>
      </c>
      <c r="H10" s="22"/>
      <c r="I10" s="16">
        <v>4</v>
      </c>
      <c r="J10" s="14">
        <f>E10</f>
        <v>105</v>
      </c>
      <c r="K10" s="14">
        <v>0</v>
      </c>
      <c r="L10" s="14">
        <v>0</v>
      </c>
      <c r="M10" s="14">
        <f t="shared" si="0"/>
        <v>2000</v>
      </c>
      <c r="N10" s="14">
        <f t="shared" si="0"/>
        <v>3000</v>
      </c>
      <c r="O10" s="14">
        <f>AVERAGE(M10:N10)</f>
        <v>2500</v>
      </c>
      <c r="P10" s="14">
        <v>2.25</v>
      </c>
      <c r="Q10" s="14">
        <f>O10*P10</f>
        <v>5625</v>
      </c>
      <c r="R10" s="8"/>
      <c r="S10" s="8"/>
    </row>
    <row r="11" spans="1:19" x14ac:dyDescent="0.3">
      <c r="A11" s="21"/>
      <c r="B11" s="6" t="s">
        <v>39</v>
      </c>
      <c r="C11" s="7">
        <f>SUM(C7:C10)</f>
        <v>84000</v>
      </c>
      <c r="D11" s="7"/>
      <c r="E11" s="7"/>
      <c r="F11" s="7" t="s">
        <v>12</v>
      </c>
      <c r="G11" s="8">
        <f>AVERAGE(F7:G10)</f>
        <v>5500</v>
      </c>
      <c r="H11" s="22"/>
      <c r="I11" s="6"/>
      <c r="J11" s="7" t="s">
        <v>14</v>
      </c>
      <c r="K11" s="7">
        <f>SUM(K7:K10)</f>
        <v>0</v>
      </c>
      <c r="L11" s="7">
        <f>SUM(L7:L10)</f>
        <v>0</v>
      </c>
      <c r="M11" s="7" t="s">
        <v>44</v>
      </c>
      <c r="N11" s="7">
        <f>AVERAGE(M7:N10)</f>
        <v>5500</v>
      </c>
      <c r="O11" s="7"/>
      <c r="P11" s="7" t="s">
        <v>14</v>
      </c>
      <c r="Q11" s="7">
        <f>SUM(Q7:Q10)</f>
        <v>49500</v>
      </c>
      <c r="R11" s="8"/>
      <c r="S11" s="8"/>
    </row>
    <row r="12" spans="1:19" ht="16.2" thickBot="1" x14ac:dyDescent="0.35">
      <c r="A12" s="21"/>
      <c r="B12" s="9" t="s">
        <v>40</v>
      </c>
      <c r="C12" s="10">
        <f>AVERAGE(C7:C10)</f>
        <v>21000</v>
      </c>
      <c r="D12" s="10"/>
      <c r="E12" s="10"/>
      <c r="F12" s="10"/>
      <c r="G12" s="11"/>
      <c r="H12" s="22"/>
      <c r="I12" s="6"/>
      <c r="J12" s="7" t="s">
        <v>47</v>
      </c>
      <c r="K12" s="15">
        <v>150</v>
      </c>
      <c r="L12" s="15">
        <v>250</v>
      </c>
      <c r="M12" s="7"/>
      <c r="N12" s="15">
        <v>9</v>
      </c>
      <c r="O12" s="7"/>
      <c r="P12" s="7"/>
      <c r="Q12" s="7"/>
      <c r="R12" s="17" t="s">
        <v>15</v>
      </c>
      <c r="S12" s="8"/>
    </row>
    <row r="13" spans="1:19" ht="16.2" thickBot="1" x14ac:dyDescent="0.35">
      <c r="A13" s="21"/>
      <c r="B13" s="22"/>
      <c r="C13" s="22"/>
      <c r="D13" s="22"/>
      <c r="E13" s="22"/>
      <c r="F13" s="22"/>
      <c r="G13" s="22"/>
      <c r="H13" s="22"/>
      <c r="I13" s="9"/>
      <c r="J13" s="10" t="s">
        <v>48</v>
      </c>
      <c r="K13" s="10">
        <f>K12*K11</f>
        <v>0</v>
      </c>
      <c r="L13" s="10">
        <f>L12*L11</f>
        <v>0</v>
      </c>
      <c r="M13" s="10"/>
      <c r="N13" s="10">
        <f>N12*N11</f>
        <v>49500</v>
      </c>
      <c r="O13" s="10"/>
      <c r="P13" s="10"/>
      <c r="Q13" s="10"/>
      <c r="R13" s="11">
        <f>K13+L13+N13</f>
        <v>49500</v>
      </c>
      <c r="S13" s="8"/>
    </row>
    <row r="14" spans="1:19" ht="16.2" thickBot="1" x14ac:dyDescent="0.35">
      <c r="A14" s="23"/>
      <c r="B14" s="24"/>
      <c r="C14" s="24"/>
      <c r="D14" s="24"/>
      <c r="E14" s="24"/>
      <c r="F14" s="24"/>
      <c r="G14" s="24"/>
      <c r="H14" s="24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1"/>
    </row>
    <row r="15" spans="1:19" x14ac:dyDescent="0.3">
      <c r="A15" s="25"/>
      <c r="B15" s="22"/>
      <c r="C15" s="22"/>
      <c r="D15" s="22"/>
      <c r="E15" s="22"/>
      <c r="F15" s="22"/>
      <c r="G15" s="22"/>
      <c r="H15" s="22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19" ht="16.2" thickBot="1" x14ac:dyDescent="0.35">
      <c r="A16" s="12" t="s">
        <v>42</v>
      </c>
    </row>
    <row r="17" spans="1:19" ht="16.2" thickBot="1" x14ac:dyDescent="0.35">
      <c r="A17" s="18"/>
      <c r="B17" s="19" t="s">
        <v>50</v>
      </c>
      <c r="C17" s="19"/>
      <c r="D17" s="19"/>
      <c r="E17" s="19"/>
      <c r="F17" s="19"/>
      <c r="G17" s="19"/>
      <c r="H17" s="19"/>
      <c r="I17" s="20" t="s">
        <v>51</v>
      </c>
      <c r="J17" s="4"/>
      <c r="K17" s="4"/>
      <c r="L17" s="4"/>
      <c r="M17" s="4"/>
      <c r="N17" s="4"/>
      <c r="O17" s="4"/>
      <c r="P17" s="4"/>
      <c r="Q17" s="4"/>
      <c r="R17" s="4"/>
      <c r="S17" s="5"/>
    </row>
    <row r="18" spans="1:19" x14ac:dyDescent="0.3">
      <c r="A18" s="21"/>
      <c r="B18" s="3"/>
      <c r="C18" s="4"/>
      <c r="D18" s="26" t="s">
        <v>41</v>
      </c>
      <c r="E18" s="20">
        <v>200</v>
      </c>
      <c r="F18" s="4"/>
      <c r="G18" s="5"/>
      <c r="H18" s="22"/>
      <c r="I18" s="3"/>
      <c r="J18" s="4"/>
      <c r="K18" s="4"/>
      <c r="L18" s="4"/>
      <c r="M18" s="4"/>
      <c r="N18" s="4"/>
      <c r="O18" s="4" t="s">
        <v>40</v>
      </c>
      <c r="P18" s="4"/>
      <c r="Q18" s="4"/>
      <c r="R18" s="5"/>
      <c r="S18" s="8"/>
    </row>
    <row r="19" spans="1:19" x14ac:dyDescent="0.3">
      <c r="A19" s="21"/>
      <c r="B19" s="6" t="str">
        <f t="shared" ref="B19:G19" si="1">B6</f>
        <v>Q</v>
      </c>
      <c r="C19" s="7" t="str">
        <f t="shared" si="1"/>
        <v>D</v>
      </c>
      <c r="D19" s="7" t="str">
        <f t="shared" si="1"/>
        <v>PP</v>
      </c>
      <c r="E19" s="7" t="str">
        <f t="shared" si="1"/>
        <v>FTE</v>
      </c>
      <c r="F19" s="7" t="str">
        <f t="shared" si="1"/>
        <v>BI</v>
      </c>
      <c r="G19" s="8" t="str">
        <f t="shared" si="1"/>
        <v>EI</v>
      </c>
      <c r="H19" s="22"/>
      <c r="I19" s="6" t="s">
        <v>1</v>
      </c>
      <c r="J19" s="7" t="s">
        <v>4</v>
      </c>
      <c r="K19" s="7" t="s">
        <v>9</v>
      </c>
      <c r="L19" s="7" t="s">
        <v>10</v>
      </c>
      <c r="M19" s="7" t="s">
        <v>5</v>
      </c>
      <c r="N19" s="7" t="s">
        <v>16</v>
      </c>
      <c r="O19" s="7" t="s">
        <v>49</v>
      </c>
      <c r="P19" s="7" t="s">
        <v>45</v>
      </c>
      <c r="Q19" s="7" t="s">
        <v>46</v>
      </c>
      <c r="R19" s="8"/>
      <c r="S19" s="8"/>
    </row>
    <row r="20" spans="1:19" x14ac:dyDescent="0.3">
      <c r="A20" s="21"/>
      <c r="B20" s="6">
        <f t="shared" ref="B20:C23" si="2">B7</f>
        <v>1</v>
      </c>
      <c r="C20" s="7">
        <f t="shared" si="2"/>
        <v>12000</v>
      </c>
      <c r="D20" s="7">
        <f>C20</f>
        <v>12000</v>
      </c>
      <c r="E20" s="7">
        <f>D20/E18</f>
        <v>60</v>
      </c>
      <c r="F20" s="7">
        <v>3000</v>
      </c>
      <c r="G20" s="8">
        <f>F20+D20-C20</f>
        <v>3000</v>
      </c>
      <c r="H20" s="22"/>
      <c r="I20" s="16">
        <v>1</v>
      </c>
      <c r="J20" s="14">
        <f>E20</f>
        <v>60</v>
      </c>
      <c r="K20" s="14">
        <v>0</v>
      </c>
      <c r="L20" s="14">
        <v>40</v>
      </c>
      <c r="M20" s="14">
        <f t="shared" ref="M20:N23" si="3">F20</f>
        <v>3000</v>
      </c>
      <c r="N20" s="14">
        <f t="shared" si="3"/>
        <v>3000</v>
      </c>
      <c r="O20" s="14">
        <f>AVERAGE(M20:N20)</f>
        <v>3000</v>
      </c>
      <c r="P20" s="14">
        <v>2.25</v>
      </c>
      <c r="Q20" s="14">
        <f>O20*P20</f>
        <v>6750</v>
      </c>
      <c r="R20" s="8"/>
      <c r="S20" s="8"/>
    </row>
    <row r="21" spans="1:19" x14ac:dyDescent="0.3">
      <c r="A21" s="21"/>
      <c r="B21" s="6">
        <f t="shared" si="2"/>
        <v>2</v>
      </c>
      <c r="C21" s="7">
        <f t="shared" si="2"/>
        <v>28000</v>
      </c>
      <c r="D21" s="7">
        <f>C21</f>
        <v>28000</v>
      </c>
      <c r="E21" s="7">
        <f>D21/E18</f>
        <v>140</v>
      </c>
      <c r="F21" s="7">
        <f>G20</f>
        <v>3000</v>
      </c>
      <c r="G21" s="8">
        <f>F21+D21-C21</f>
        <v>3000</v>
      </c>
      <c r="H21" s="22"/>
      <c r="I21" s="16">
        <v>2</v>
      </c>
      <c r="J21" s="14">
        <f>E21</f>
        <v>140</v>
      </c>
      <c r="K21" s="14">
        <v>80</v>
      </c>
      <c r="L21" s="14">
        <v>0</v>
      </c>
      <c r="M21" s="14">
        <f t="shared" si="3"/>
        <v>3000</v>
      </c>
      <c r="N21" s="14">
        <f t="shared" si="3"/>
        <v>3000</v>
      </c>
      <c r="O21" s="14">
        <f>AVERAGE(M21:N21)</f>
        <v>3000</v>
      </c>
      <c r="P21" s="14">
        <v>2.25</v>
      </c>
      <c r="Q21" s="14">
        <f>O21*P21</f>
        <v>6750</v>
      </c>
      <c r="R21" s="8"/>
      <c r="S21" s="8"/>
    </row>
    <row r="22" spans="1:19" x14ac:dyDescent="0.3">
      <c r="A22" s="21"/>
      <c r="B22" s="6">
        <f t="shared" si="2"/>
        <v>3</v>
      </c>
      <c r="C22" s="7">
        <f t="shared" si="2"/>
        <v>24000</v>
      </c>
      <c r="D22" s="7">
        <f>C22</f>
        <v>24000</v>
      </c>
      <c r="E22" s="7">
        <f>D22/E18</f>
        <v>120</v>
      </c>
      <c r="F22" s="7">
        <f>G21</f>
        <v>3000</v>
      </c>
      <c r="G22" s="8">
        <f>F22+D22-C22</f>
        <v>3000</v>
      </c>
      <c r="H22" s="22"/>
      <c r="I22" s="16">
        <v>3</v>
      </c>
      <c r="J22" s="14">
        <f>E22</f>
        <v>120</v>
      </c>
      <c r="K22" s="14">
        <v>0</v>
      </c>
      <c r="L22" s="14">
        <v>20</v>
      </c>
      <c r="M22" s="14">
        <f t="shared" si="3"/>
        <v>3000</v>
      </c>
      <c r="N22" s="14">
        <f t="shared" si="3"/>
        <v>3000</v>
      </c>
      <c r="O22" s="14">
        <f>AVERAGE(M22:N22)</f>
        <v>3000</v>
      </c>
      <c r="P22" s="14">
        <v>2.25</v>
      </c>
      <c r="Q22" s="14">
        <f>O22*P22</f>
        <v>6750</v>
      </c>
      <c r="R22" s="8"/>
      <c r="S22" s="8"/>
    </row>
    <row r="23" spans="1:19" ht="16.2" thickBot="1" x14ac:dyDescent="0.35">
      <c r="A23" s="21"/>
      <c r="B23" s="9">
        <f t="shared" si="2"/>
        <v>4</v>
      </c>
      <c r="C23" s="10">
        <f t="shared" si="2"/>
        <v>20000</v>
      </c>
      <c r="D23" s="10">
        <f>C23</f>
        <v>20000</v>
      </c>
      <c r="E23" s="10">
        <f>D23/E18</f>
        <v>100</v>
      </c>
      <c r="F23" s="10">
        <f>G22</f>
        <v>3000</v>
      </c>
      <c r="G23" s="11">
        <f>F23+D23-C23</f>
        <v>3000</v>
      </c>
      <c r="H23" s="22"/>
      <c r="I23" s="16">
        <v>4</v>
      </c>
      <c r="J23" s="14">
        <f>E23</f>
        <v>100</v>
      </c>
      <c r="K23" s="14">
        <v>0</v>
      </c>
      <c r="L23" s="14">
        <v>20</v>
      </c>
      <c r="M23" s="14">
        <f t="shared" si="3"/>
        <v>3000</v>
      </c>
      <c r="N23" s="14">
        <f t="shared" si="3"/>
        <v>3000</v>
      </c>
      <c r="O23" s="14">
        <f>AVERAGE(M23:N23)</f>
        <v>3000</v>
      </c>
      <c r="P23" s="14">
        <v>2.25</v>
      </c>
      <c r="Q23" s="14">
        <f>O23*P23</f>
        <v>6750</v>
      </c>
      <c r="R23" s="8"/>
      <c r="S23" s="8"/>
    </row>
    <row r="24" spans="1:19" x14ac:dyDescent="0.3">
      <c r="A24" s="21"/>
      <c r="B24" s="7"/>
      <c r="C24" s="7"/>
      <c r="D24" s="7"/>
      <c r="E24" s="7"/>
      <c r="F24" s="7"/>
      <c r="G24" s="7"/>
      <c r="H24" s="22"/>
      <c r="I24" s="6"/>
      <c r="J24" s="7" t="s">
        <v>14</v>
      </c>
      <c r="K24" s="7">
        <f>SUM(K20:K23)</f>
        <v>80</v>
      </c>
      <c r="L24" s="7">
        <f>SUM(L20:L23)</f>
        <v>80</v>
      </c>
      <c r="M24" s="7" t="s">
        <v>44</v>
      </c>
      <c r="N24" s="7">
        <f>AVERAGE(M20:N23)</f>
        <v>3000</v>
      </c>
      <c r="O24" s="7"/>
      <c r="P24" s="7" t="s">
        <v>14</v>
      </c>
      <c r="Q24" s="7">
        <f>SUM(Q20:Q23)</f>
        <v>27000</v>
      </c>
      <c r="R24" s="8"/>
      <c r="S24" s="8"/>
    </row>
    <row r="25" spans="1:19" x14ac:dyDescent="0.3">
      <c r="A25" s="21"/>
      <c r="B25" s="22"/>
      <c r="C25" s="22"/>
      <c r="D25" s="22"/>
      <c r="E25" s="22"/>
      <c r="F25" s="22"/>
      <c r="G25" s="22"/>
      <c r="H25" s="22"/>
      <c r="I25" s="6"/>
      <c r="J25" s="7" t="s">
        <v>47</v>
      </c>
      <c r="K25" s="15">
        <v>150</v>
      </c>
      <c r="L25" s="15">
        <v>250</v>
      </c>
      <c r="M25" s="7"/>
      <c r="N25" s="15">
        <v>9</v>
      </c>
      <c r="O25" s="7"/>
      <c r="P25" s="7"/>
      <c r="Q25" s="7"/>
      <c r="R25" s="17" t="s">
        <v>15</v>
      </c>
      <c r="S25" s="8"/>
    </row>
    <row r="26" spans="1:19" ht="16.2" thickBot="1" x14ac:dyDescent="0.35">
      <c r="A26" s="21"/>
      <c r="B26" s="22"/>
      <c r="C26" s="22"/>
      <c r="D26" s="22"/>
      <c r="E26" s="22"/>
      <c r="F26" s="22"/>
      <c r="G26" s="22"/>
      <c r="H26" s="22"/>
      <c r="I26" s="9"/>
      <c r="J26" s="10" t="s">
        <v>48</v>
      </c>
      <c r="K26" s="10">
        <f>K25*K24</f>
        <v>12000</v>
      </c>
      <c r="L26" s="10">
        <f>L25*L24</f>
        <v>20000</v>
      </c>
      <c r="M26" s="10"/>
      <c r="N26" s="10">
        <f>N25*N24</f>
        <v>27000</v>
      </c>
      <c r="O26" s="10"/>
      <c r="P26" s="10"/>
      <c r="Q26" s="10"/>
      <c r="R26" s="11">
        <f>K26+L26+N26</f>
        <v>59000</v>
      </c>
      <c r="S26" s="8"/>
    </row>
    <row r="27" spans="1:19" ht="16.2" thickBot="1" x14ac:dyDescent="0.35">
      <c r="A27" s="23"/>
      <c r="B27" s="24"/>
      <c r="C27" s="24"/>
      <c r="D27" s="24"/>
      <c r="E27" s="24"/>
      <c r="F27" s="24"/>
      <c r="G27" s="24"/>
      <c r="H27" s="24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1"/>
    </row>
    <row r="28" spans="1:19" x14ac:dyDescent="0.3">
      <c r="A28" s="25"/>
      <c r="B28" s="22"/>
      <c r="C28" s="22"/>
      <c r="D28" s="22"/>
      <c r="E28" s="22"/>
      <c r="F28" s="22"/>
      <c r="G28" s="22"/>
      <c r="H28" s="22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ht="16.2" thickBot="1" x14ac:dyDescent="0.35">
      <c r="A29" s="12" t="s">
        <v>43</v>
      </c>
      <c r="B29" s="2"/>
      <c r="C29" s="2"/>
      <c r="D29" s="2"/>
      <c r="E29" s="2"/>
      <c r="F29" s="2"/>
      <c r="G29" s="2"/>
    </row>
    <row r="30" spans="1:19" ht="16.2" thickBot="1" x14ac:dyDescent="0.35">
      <c r="A30" s="18"/>
      <c r="B30" s="19" t="s">
        <v>50</v>
      </c>
      <c r="C30" s="4"/>
      <c r="D30" s="4"/>
      <c r="E30" s="4"/>
      <c r="F30" s="4"/>
      <c r="G30" s="4"/>
      <c r="H30" s="19"/>
      <c r="I30" s="20" t="s">
        <v>51</v>
      </c>
      <c r="J30" s="4"/>
      <c r="K30" s="4"/>
      <c r="L30" s="4"/>
      <c r="M30" s="4"/>
      <c r="N30" s="4"/>
      <c r="O30" s="4"/>
      <c r="P30" s="4"/>
      <c r="Q30" s="4"/>
      <c r="R30" s="4"/>
      <c r="S30" s="5"/>
    </row>
    <row r="31" spans="1:19" x14ac:dyDescent="0.3">
      <c r="A31" s="21"/>
      <c r="B31" s="3"/>
      <c r="C31" s="4"/>
      <c r="D31" s="26" t="s">
        <v>41</v>
      </c>
      <c r="E31" s="20">
        <v>200</v>
      </c>
      <c r="F31" s="4"/>
      <c r="G31" s="5"/>
      <c r="H31" s="22"/>
      <c r="I31" s="3"/>
      <c r="J31" s="4"/>
      <c r="K31" s="4"/>
      <c r="L31" s="4"/>
      <c r="M31" s="4"/>
      <c r="N31" s="4"/>
      <c r="O31" s="4" t="s">
        <v>40</v>
      </c>
      <c r="P31" s="4"/>
      <c r="Q31" s="4"/>
      <c r="R31" s="5"/>
      <c r="S31" s="8"/>
    </row>
    <row r="32" spans="1:19" x14ac:dyDescent="0.3">
      <c r="A32" s="21"/>
      <c r="B32" s="6" t="str">
        <f t="shared" ref="B32:G32" si="4">B6</f>
        <v>Q</v>
      </c>
      <c r="C32" s="7" t="str">
        <f t="shared" si="4"/>
        <v>D</v>
      </c>
      <c r="D32" s="7" t="str">
        <f t="shared" si="4"/>
        <v>PP</v>
      </c>
      <c r="E32" s="7" t="str">
        <f t="shared" si="4"/>
        <v>FTE</v>
      </c>
      <c r="F32" s="7" t="str">
        <f t="shared" si="4"/>
        <v>BI</v>
      </c>
      <c r="G32" s="8" t="str">
        <f t="shared" si="4"/>
        <v>EI</v>
      </c>
      <c r="H32" s="22"/>
      <c r="I32" s="6" t="s">
        <v>1</v>
      </c>
      <c r="J32" s="7" t="s">
        <v>4</v>
      </c>
      <c r="K32" s="7" t="s">
        <v>9</v>
      </c>
      <c r="L32" s="7" t="s">
        <v>10</v>
      </c>
      <c r="M32" s="7" t="s">
        <v>5</v>
      </c>
      <c r="N32" s="7" t="s">
        <v>16</v>
      </c>
      <c r="O32" s="7" t="s">
        <v>49</v>
      </c>
      <c r="P32" s="7" t="s">
        <v>45</v>
      </c>
      <c r="Q32" s="7" t="s">
        <v>46</v>
      </c>
      <c r="R32" s="8"/>
      <c r="S32" s="8"/>
    </row>
    <row r="33" spans="1:19" x14ac:dyDescent="0.3">
      <c r="A33" s="21"/>
      <c r="B33" s="6">
        <f t="shared" ref="B33:C36" si="5">B7</f>
        <v>1</v>
      </c>
      <c r="C33" s="7">
        <f t="shared" si="5"/>
        <v>12000</v>
      </c>
      <c r="D33" s="7">
        <v>19000</v>
      </c>
      <c r="E33" s="7">
        <f>D33/E31</f>
        <v>95</v>
      </c>
      <c r="F33" s="7">
        <v>3000</v>
      </c>
      <c r="G33" s="8">
        <f>F33+D33-C33</f>
        <v>10000</v>
      </c>
      <c r="H33" s="22"/>
      <c r="I33" s="16">
        <v>1</v>
      </c>
      <c r="J33" s="14">
        <f>E33</f>
        <v>95</v>
      </c>
      <c r="K33" s="14">
        <v>0</v>
      </c>
      <c r="L33" s="14">
        <v>20</v>
      </c>
      <c r="M33" s="14">
        <f t="shared" ref="M33:N36" si="6">F33</f>
        <v>3000</v>
      </c>
      <c r="N33" s="14">
        <f t="shared" si="6"/>
        <v>10000</v>
      </c>
      <c r="O33" s="14">
        <f>AVERAGE(M33:N33)</f>
        <v>6500</v>
      </c>
      <c r="P33" s="14">
        <v>2.25</v>
      </c>
      <c r="Q33" s="14">
        <f>O33*P33</f>
        <v>14625</v>
      </c>
      <c r="R33" s="8"/>
      <c r="S33" s="8"/>
    </row>
    <row r="34" spans="1:19" x14ac:dyDescent="0.3">
      <c r="A34" s="21"/>
      <c r="B34" s="6">
        <f t="shared" si="5"/>
        <v>2</v>
      </c>
      <c r="C34" s="7">
        <f t="shared" si="5"/>
        <v>28000</v>
      </c>
      <c r="D34" s="7">
        <v>19000</v>
      </c>
      <c r="E34" s="7">
        <f>D34/E31</f>
        <v>95</v>
      </c>
      <c r="F34" s="7">
        <f>G33</f>
        <v>10000</v>
      </c>
      <c r="G34" s="8">
        <f>F34+D34-C34</f>
        <v>1000</v>
      </c>
      <c r="H34" s="22"/>
      <c r="I34" s="16">
        <v>2</v>
      </c>
      <c r="J34" s="14">
        <f>E34</f>
        <v>95</v>
      </c>
      <c r="K34" s="14">
        <v>0</v>
      </c>
      <c r="L34" s="14">
        <v>0</v>
      </c>
      <c r="M34" s="14">
        <f t="shared" si="6"/>
        <v>10000</v>
      </c>
      <c r="N34" s="14">
        <f t="shared" si="6"/>
        <v>1000</v>
      </c>
      <c r="O34" s="14">
        <f>AVERAGE(M34:N34)</f>
        <v>5500</v>
      </c>
      <c r="P34" s="14">
        <v>2.25</v>
      </c>
      <c r="Q34" s="14">
        <f>O34*P34</f>
        <v>12375</v>
      </c>
      <c r="R34" s="8"/>
      <c r="S34" s="8"/>
    </row>
    <row r="35" spans="1:19" x14ac:dyDescent="0.3">
      <c r="A35" s="21"/>
      <c r="B35" s="6">
        <f t="shared" si="5"/>
        <v>3</v>
      </c>
      <c r="C35" s="7">
        <f t="shared" si="5"/>
        <v>24000</v>
      </c>
      <c r="D35" s="7">
        <v>23000</v>
      </c>
      <c r="E35" s="7">
        <f>D36/E31</f>
        <v>115</v>
      </c>
      <c r="F35" s="7">
        <f>G34</f>
        <v>1000</v>
      </c>
      <c r="G35" s="8">
        <f>F35+D35-C35</f>
        <v>0</v>
      </c>
      <c r="H35" s="22"/>
      <c r="I35" s="16">
        <v>3</v>
      </c>
      <c r="J35" s="14">
        <f>E35</f>
        <v>115</v>
      </c>
      <c r="K35" s="14">
        <v>20</v>
      </c>
      <c r="L35" s="14">
        <v>0</v>
      </c>
      <c r="M35" s="14">
        <f t="shared" si="6"/>
        <v>1000</v>
      </c>
      <c r="N35" s="14">
        <f t="shared" si="6"/>
        <v>0</v>
      </c>
      <c r="O35" s="14">
        <f>AVERAGE(M35:N35)</f>
        <v>500</v>
      </c>
      <c r="P35" s="14">
        <v>2.25</v>
      </c>
      <c r="Q35" s="14">
        <f>O35*P35</f>
        <v>1125</v>
      </c>
      <c r="R35" s="8"/>
      <c r="S35" s="8"/>
    </row>
    <row r="36" spans="1:19" x14ac:dyDescent="0.3">
      <c r="A36" s="21"/>
      <c r="B36" s="6">
        <f t="shared" si="5"/>
        <v>4</v>
      </c>
      <c r="C36" s="7">
        <f t="shared" si="5"/>
        <v>20000</v>
      </c>
      <c r="D36" s="7">
        <v>23000</v>
      </c>
      <c r="E36" s="7">
        <f>D36/E31</f>
        <v>115</v>
      </c>
      <c r="F36" s="7">
        <f>G35</f>
        <v>0</v>
      </c>
      <c r="G36" s="8">
        <f>F36+D36-C36</f>
        <v>3000</v>
      </c>
      <c r="H36" s="22"/>
      <c r="I36" s="16">
        <v>4</v>
      </c>
      <c r="J36" s="14">
        <f>E36</f>
        <v>115</v>
      </c>
      <c r="K36" s="14">
        <v>0</v>
      </c>
      <c r="L36" s="14">
        <v>0</v>
      </c>
      <c r="M36" s="14">
        <f t="shared" si="6"/>
        <v>0</v>
      </c>
      <c r="N36" s="14">
        <f t="shared" si="6"/>
        <v>3000</v>
      </c>
      <c r="O36" s="14">
        <f>AVERAGE(M36:N36)</f>
        <v>1500</v>
      </c>
      <c r="P36" s="14">
        <v>2.25</v>
      </c>
      <c r="Q36" s="14">
        <f>O36*P36</f>
        <v>3375</v>
      </c>
      <c r="R36" s="8"/>
      <c r="S36" s="8"/>
    </row>
    <row r="37" spans="1:19" ht="16.2" thickBot="1" x14ac:dyDescent="0.35">
      <c r="A37" s="21"/>
      <c r="B37" s="9" t="str">
        <f>B11</f>
        <v>Sum</v>
      </c>
      <c r="C37" s="10">
        <f>SUM(C33:C36)</f>
        <v>84000</v>
      </c>
      <c r="D37" s="10">
        <f>SUM(D33:D36)</f>
        <v>84000</v>
      </c>
      <c r="E37" s="10"/>
      <c r="F37" s="10" t="s">
        <v>44</v>
      </c>
      <c r="G37" s="11">
        <f>AVERAGE(F33:G36)</f>
        <v>3500</v>
      </c>
      <c r="H37" s="22"/>
      <c r="I37" s="6"/>
      <c r="J37" s="7" t="s">
        <v>14</v>
      </c>
      <c r="K37" s="7">
        <f>SUM(K33:K36)</f>
        <v>20</v>
      </c>
      <c r="L37" s="7">
        <f>SUM(L33:L36)</f>
        <v>20</v>
      </c>
      <c r="M37" s="7" t="s">
        <v>44</v>
      </c>
      <c r="N37" s="7">
        <f>AVERAGE(M33:N36)</f>
        <v>3500</v>
      </c>
      <c r="O37" s="7"/>
      <c r="P37" s="7" t="s">
        <v>14</v>
      </c>
      <c r="Q37" s="7">
        <f>SUM(Q33:Q36)</f>
        <v>31500</v>
      </c>
      <c r="R37" s="8"/>
      <c r="S37" s="8"/>
    </row>
    <row r="38" spans="1:19" x14ac:dyDescent="0.3">
      <c r="A38" s="21"/>
      <c r="B38" s="7"/>
      <c r="C38" s="7"/>
      <c r="D38" s="7"/>
      <c r="E38" s="7"/>
      <c r="F38" s="7"/>
      <c r="G38" s="7"/>
      <c r="H38" s="22"/>
      <c r="I38" s="6"/>
      <c r="J38" s="7" t="s">
        <v>47</v>
      </c>
      <c r="K38" s="15">
        <v>150</v>
      </c>
      <c r="L38" s="15">
        <v>250</v>
      </c>
      <c r="M38" s="7"/>
      <c r="N38" s="15">
        <v>9</v>
      </c>
      <c r="O38" s="7"/>
      <c r="P38" s="7"/>
      <c r="Q38" s="7"/>
      <c r="R38" s="17" t="s">
        <v>15</v>
      </c>
      <c r="S38" s="8"/>
    </row>
    <row r="39" spans="1:19" ht="16.2" thickBot="1" x14ac:dyDescent="0.35">
      <c r="A39" s="21"/>
      <c r="B39" s="7"/>
      <c r="C39" s="7"/>
      <c r="D39" s="7"/>
      <c r="E39" s="7"/>
      <c r="F39" s="7"/>
      <c r="G39" s="7"/>
      <c r="H39" s="22"/>
      <c r="I39" s="9"/>
      <c r="J39" s="10" t="s">
        <v>48</v>
      </c>
      <c r="K39" s="10">
        <f>K38*K37</f>
        <v>3000</v>
      </c>
      <c r="L39" s="10">
        <f>L38*L37</f>
        <v>5000</v>
      </c>
      <c r="M39" s="10"/>
      <c r="N39" s="10">
        <f>N38*N37</f>
        <v>31500</v>
      </c>
      <c r="O39" s="10"/>
      <c r="P39" s="10"/>
      <c r="Q39" s="10"/>
      <c r="R39" s="11">
        <f>K39+L39+N39</f>
        <v>39500</v>
      </c>
      <c r="S39" s="8"/>
    </row>
    <row r="40" spans="1:19" ht="16.2" thickBot="1" x14ac:dyDescent="0.35">
      <c r="A40" s="23"/>
      <c r="B40" s="10"/>
      <c r="C40" s="10"/>
      <c r="D40" s="10"/>
      <c r="E40" s="10"/>
      <c r="F40" s="10"/>
      <c r="G40" s="10"/>
      <c r="H40" s="24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1"/>
    </row>
    <row r="41" spans="1:19" x14ac:dyDescent="0.3">
      <c r="B41" s="2"/>
      <c r="C41" s="2"/>
      <c r="D41" s="2"/>
      <c r="E41" s="2"/>
      <c r="F41" s="2"/>
      <c r="G41" s="2"/>
    </row>
    <row r="42" spans="1:19" x14ac:dyDescent="0.3">
      <c r="B42" s="2"/>
      <c r="C42" s="2"/>
      <c r="D42" s="2"/>
      <c r="E42" s="2"/>
      <c r="F42" s="2"/>
      <c r="G42" s="2"/>
    </row>
    <row r="43" spans="1:19" x14ac:dyDescent="0.3">
      <c r="B43" s="2"/>
      <c r="C43" s="2"/>
      <c r="D43" s="2"/>
      <c r="E43" s="2"/>
      <c r="F43" s="2"/>
      <c r="G43" s="2"/>
    </row>
    <row r="44" spans="1:19" x14ac:dyDescent="0.3">
      <c r="B44" s="2"/>
      <c r="C44" s="2"/>
      <c r="D44" s="2"/>
      <c r="E44" s="2"/>
      <c r="F44" s="2"/>
      <c r="G44" s="2"/>
    </row>
    <row r="45" spans="1:19" x14ac:dyDescent="0.3">
      <c r="B45" s="2"/>
      <c r="C45" s="2"/>
      <c r="D45" s="2"/>
      <c r="E45" s="2"/>
      <c r="F45" s="2"/>
      <c r="G45" s="2"/>
    </row>
    <row r="46" spans="1:19" x14ac:dyDescent="0.3">
      <c r="B46" s="2"/>
      <c r="C46" s="2"/>
      <c r="D46" s="2"/>
      <c r="E46" s="2"/>
      <c r="F46" s="2"/>
      <c r="G46" s="2"/>
    </row>
    <row r="47" spans="1:19" x14ac:dyDescent="0.3">
      <c r="B47" s="2"/>
      <c r="C47" s="2"/>
      <c r="D47" s="2"/>
      <c r="E47" s="2"/>
      <c r="F47" s="2"/>
      <c r="G47" s="2"/>
    </row>
  </sheetData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2"/>
  <sheetViews>
    <sheetView zoomScaleNormal="100" zoomScaleSheetLayoutView="100" workbookViewId="0">
      <selection activeCell="A2" sqref="A2"/>
    </sheetView>
  </sheetViews>
  <sheetFormatPr defaultColWidth="9.109375" defaultRowHeight="15.6" x14ac:dyDescent="0.3"/>
  <cols>
    <col min="1" max="1" width="11.5546875" style="1" customWidth="1"/>
    <col min="2" max="10" width="9.109375" style="1"/>
    <col min="11" max="11" width="9.109375" style="1" customWidth="1"/>
    <col min="12" max="16384" width="9.109375" style="1"/>
  </cols>
  <sheetData>
    <row r="1" spans="1:10" x14ac:dyDescent="0.3">
      <c r="A1" s="27" t="s">
        <v>0</v>
      </c>
    </row>
    <row r="2" spans="1:10" ht="16.2" thickBot="1" x14ac:dyDescent="0.35"/>
    <row r="3" spans="1:10" x14ac:dyDescent="0.3">
      <c r="A3" s="18" t="s">
        <v>26</v>
      </c>
      <c r="B3" s="19"/>
      <c r="C3" s="19"/>
      <c r="D3" s="19"/>
      <c r="E3" s="19"/>
      <c r="F3" s="19"/>
      <c r="G3" s="19"/>
      <c r="H3" s="19"/>
      <c r="I3" s="19"/>
      <c r="J3" s="29"/>
    </row>
    <row r="4" spans="1:10" x14ac:dyDescent="0.3">
      <c r="A4" s="86" t="s">
        <v>6</v>
      </c>
      <c r="B4" s="87">
        <v>3000</v>
      </c>
      <c r="D4" s="7"/>
      <c r="E4" s="7"/>
      <c r="G4" s="7"/>
      <c r="H4" s="7"/>
      <c r="I4" s="7"/>
      <c r="J4" s="8"/>
    </row>
    <row r="5" spans="1:10" x14ac:dyDescent="0.3">
      <c r="A5" s="88" t="s">
        <v>7</v>
      </c>
      <c r="B5" s="89">
        <v>3000</v>
      </c>
      <c r="C5" s="7"/>
      <c r="D5" s="7"/>
      <c r="E5" s="7"/>
      <c r="G5" s="71" t="s">
        <v>19</v>
      </c>
      <c r="H5" s="7"/>
      <c r="I5" s="7"/>
      <c r="J5" s="8"/>
    </row>
    <row r="6" spans="1:10" x14ac:dyDescent="0.3">
      <c r="A6" s="90" t="s">
        <v>8</v>
      </c>
      <c r="B6" s="91">
        <v>200</v>
      </c>
      <c r="C6" s="30" t="s">
        <v>36</v>
      </c>
      <c r="D6" s="7"/>
      <c r="E6" s="7"/>
      <c r="G6" s="7" t="s">
        <v>18</v>
      </c>
      <c r="H6" s="7"/>
      <c r="I6" s="71" t="s">
        <v>37</v>
      </c>
      <c r="J6" s="8"/>
    </row>
    <row r="7" spans="1:10" ht="16.2" thickBot="1" x14ac:dyDescent="0.35">
      <c r="A7" s="6"/>
      <c r="B7" s="7"/>
      <c r="C7" s="7" t="s">
        <v>18</v>
      </c>
      <c r="D7" s="7"/>
      <c r="E7" s="7"/>
      <c r="G7" s="7" t="s">
        <v>18</v>
      </c>
      <c r="H7" s="7"/>
      <c r="I7" s="7" t="s">
        <v>18</v>
      </c>
      <c r="J7" s="8"/>
    </row>
    <row r="8" spans="1:10" ht="16.2" thickBot="1" x14ac:dyDescent="0.35">
      <c r="A8" s="16" t="s">
        <v>1</v>
      </c>
      <c r="B8" s="14" t="s">
        <v>2</v>
      </c>
      <c r="C8" s="92" t="s">
        <v>3</v>
      </c>
      <c r="D8" s="93" t="s">
        <v>9</v>
      </c>
      <c r="E8" s="94" t="s">
        <v>10</v>
      </c>
      <c r="F8" s="95" t="s">
        <v>4</v>
      </c>
      <c r="G8" s="57" t="s">
        <v>17</v>
      </c>
      <c r="H8" s="14" t="s">
        <v>5</v>
      </c>
      <c r="I8" s="35" t="s">
        <v>16</v>
      </c>
      <c r="J8" s="8"/>
    </row>
    <row r="9" spans="1:10" x14ac:dyDescent="0.3">
      <c r="A9" s="16">
        <v>1</v>
      </c>
      <c r="B9" s="37">
        <v>12000</v>
      </c>
      <c r="C9" s="37">
        <v>0</v>
      </c>
      <c r="D9" s="72">
        <v>0</v>
      </c>
      <c r="E9" s="73">
        <v>0</v>
      </c>
      <c r="F9" s="40">
        <v>0</v>
      </c>
      <c r="G9" s="40">
        <v>0</v>
      </c>
      <c r="H9" s="41">
        <v>3000</v>
      </c>
      <c r="I9" s="42">
        <v>0</v>
      </c>
      <c r="J9" s="8"/>
    </row>
    <row r="10" spans="1:10" x14ac:dyDescent="0.3">
      <c r="A10" s="16">
        <v>2</v>
      </c>
      <c r="B10" s="37">
        <v>28000</v>
      </c>
      <c r="C10" s="37">
        <v>0</v>
      </c>
      <c r="D10" s="74">
        <v>0</v>
      </c>
      <c r="E10" s="75">
        <v>0</v>
      </c>
      <c r="F10" s="45">
        <v>0</v>
      </c>
      <c r="G10" s="45">
        <v>0</v>
      </c>
      <c r="H10" s="41">
        <v>0</v>
      </c>
      <c r="I10" s="46">
        <v>0</v>
      </c>
      <c r="J10" s="8"/>
    </row>
    <row r="11" spans="1:10" x14ac:dyDescent="0.3">
      <c r="A11" s="16">
        <v>3</v>
      </c>
      <c r="B11" s="37">
        <v>24000</v>
      </c>
      <c r="C11" s="37">
        <v>0</v>
      </c>
      <c r="D11" s="74">
        <v>0</v>
      </c>
      <c r="E11" s="75">
        <v>0</v>
      </c>
      <c r="F11" s="45">
        <v>0</v>
      </c>
      <c r="G11" s="45">
        <v>0</v>
      </c>
      <c r="H11" s="41">
        <v>0</v>
      </c>
      <c r="I11" s="46">
        <v>0</v>
      </c>
      <c r="J11" s="8"/>
    </row>
    <row r="12" spans="1:10" ht="16.2" thickBot="1" x14ac:dyDescent="0.35">
      <c r="A12" s="16">
        <v>4</v>
      </c>
      <c r="B12" s="37">
        <v>20000</v>
      </c>
      <c r="C12" s="37">
        <v>0</v>
      </c>
      <c r="D12" s="76">
        <v>0</v>
      </c>
      <c r="E12" s="77">
        <v>0</v>
      </c>
      <c r="F12" s="50">
        <v>0</v>
      </c>
      <c r="G12" s="50">
        <v>0</v>
      </c>
      <c r="H12" s="41">
        <v>0</v>
      </c>
      <c r="I12" s="47">
        <v>0</v>
      </c>
      <c r="J12" s="8"/>
    </row>
    <row r="13" spans="1:10" x14ac:dyDescent="0.3">
      <c r="A13" s="6">
        <v>1</v>
      </c>
      <c r="B13" s="7"/>
      <c r="C13" s="52" t="s">
        <v>14</v>
      </c>
      <c r="D13" s="7">
        <v>0</v>
      </c>
      <c r="E13" s="7">
        <v>0</v>
      </c>
      <c r="F13" s="7"/>
      <c r="G13" s="7"/>
      <c r="H13" s="52" t="s">
        <v>12</v>
      </c>
      <c r="I13" s="7">
        <v>0</v>
      </c>
      <c r="J13" s="8"/>
    </row>
    <row r="14" spans="1:10" ht="16.2" thickBot="1" x14ac:dyDescent="0.35">
      <c r="A14" s="6"/>
      <c r="B14" s="7"/>
      <c r="C14" s="52" t="s">
        <v>11</v>
      </c>
      <c r="D14" s="14">
        <v>150</v>
      </c>
      <c r="E14" s="14">
        <v>250</v>
      </c>
      <c r="F14" s="7"/>
      <c r="G14" s="7"/>
      <c r="H14" s="52" t="s">
        <v>20</v>
      </c>
      <c r="I14" s="14">
        <v>9</v>
      </c>
      <c r="J14" s="8" t="s">
        <v>15</v>
      </c>
    </row>
    <row r="15" spans="1:10" ht="16.2" thickBot="1" x14ac:dyDescent="0.35">
      <c r="A15" s="6"/>
      <c r="B15" s="7"/>
      <c r="C15" s="52" t="s">
        <v>13</v>
      </c>
      <c r="D15" s="14">
        <v>0</v>
      </c>
      <c r="E15" s="14">
        <v>0</v>
      </c>
      <c r="F15" s="7"/>
      <c r="G15" s="7"/>
      <c r="H15" s="52" t="s">
        <v>13</v>
      </c>
      <c r="I15" s="37">
        <v>0</v>
      </c>
      <c r="J15" s="51">
        <v>0</v>
      </c>
    </row>
    <row r="16" spans="1:10" x14ac:dyDescent="0.3">
      <c r="A16" s="6"/>
      <c r="B16" s="7"/>
      <c r="C16" s="7"/>
      <c r="D16" s="7" t="s">
        <v>21</v>
      </c>
      <c r="E16" s="34" t="s">
        <v>33</v>
      </c>
      <c r="F16" s="7"/>
      <c r="G16" s="7"/>
      <c r="H16" s="7"/>
      <c r="I16" s="34" t="s">
        <v>34</v>
      </c>
      <c r="J16" s="53" t="s">
        <v>35</v>
      </c>
    </row>
    <row r="17" spans="1:10" x14ac:dyDescent="0.3">
      <c r="A17" s="6"/>
      <c r="B17" s="54" t="s">
        <v>28</v>
      </c>
      <c r="C17" s="55"/>
      <c r="D17" s="55"/>
      <c r="E17" s="55"/>
      <c r="F17" s="55"/>
      <c r="G17" s="56" t="s">
        <v>31</v>
      </c>
      <c r="H17" s="55"/>
      <c r="I17" s="57"/>
      <c r="J17" s="8"/>
    </row>
    <row r="18" spans="1:10" x14ac:dyDescent="0.3">
      <c r="A18" s="6"/>
      <c r="B18" s="59" t="s">
        <v>29</v>
      </c>
      <c r="C18" s="7"/>
      <c r="D18" s="7"/>
      <c r="E18" s="7"/>
      <c r="F18" s="7"/>
      <c r="G18" s="25" t="s">
        <v>32</v>
      </c>
      <c r="H18" s="25"/>
      <c r="I18" s="60"/>
      <c r="J18" s="8"/>
    </row>
    <row r="19" spans="1:10" x14ac:dyDescent="0.3">
      <c r="A19" s="6"/>
      <c r="B19" s="61" t="s">
        <v>55</v>
      </c>
      <c r="C19" s="7"/>
      <c r="D19" s="7"/>
      <c r="E19" s="7"/>
      <c r="F19" s="7"/>
      <c r="G19" s="25" t="s">
        <v>23</v>
      </c>
      <c r="H19" s="25"/>
      <c r="I19" s="60"/>
      <c r="J19" s="8"/>
    </row>
    <row r="20" spans="1:10" x14ac:dyDescent="0.3">
      <c r="A20" s="6"/>
      <c r="B20" s="62"/>
      <c r="C20" s="15"/>
      <c r="D20" s="15"/>
      <c r="E20" s="15"/>
      <c r="F20" s="15"/>
      <c r="G20" s="63" t="s">
        <v>24</v>
      </c>
      <c r="H20" s="63"/>
      <c r="I20" s="64"/>
      <c r="J20" s="8"/>
    </row>
    <row r="21" spans="1:10" ht="16.2" thickBot="1" x14ac:dyDescent="0.35">
      <c r="A21" s="9"/>
      <c r="B21" s="10"/>
      <c r="C21" s="10"/>
      <c r="D21" s="10"/>
      <c r="E21" s="10"/>
      <c r="F21" s="10"/>
      <c r="G21" s="10"/>
      <c r="H21" s="10"/>
      <c r="I21" s="10"/>
      <c r="J21" s="11"/>
    </row>
    <row r="22" spans="1:10" x14ac:dyDescent="0.3">
      <c r="A22" s="28" t="s">
        <v>27</v>
      </c>
      <c r="B22" s="19"/>
      <c r="C22" s="19"/>
      <c r="D22" s="19"/>
      <c r="E22" s="19"/>
      <c r="F22" s="19"/>
      <c r="G22" s="19"/>
      <c r="H22" s="19"/>
      <c r="I22" s="19"/>
      <c r="J22" s="29"/>
    </row>
    <row r="23" spans="1:10" x14ac:dyDescent="0.3">
      <c r="A23" s="86" t="s">
        <v>6</v>
      </c>
      <c r="B23" s="87">
        <v>3000</v>
      </c>
      <c r="D23" s="22"/>
      <c r="E23" s="22"/>
      <c r="F23" s="31"/>
      <c r="G23" s="22"/>
      <c r="H23" s="22"/>
      <c r="I23" s="22"/>
      <c r="J23" s="32"/>
    </row>
    <row r="24" spans="1:10" x14ac:dyDescent="0.3">
      <c r="A24" s="88" t="s">
        <v>7</v>
      </c>
      <c r="B24" s="89">
        <v>3000</v>
      </c>
      <c r="C24" s="7"/>
      <c r="D24" s="22"/>
      <c r="E24" s="22"/>
      <c r="G24" s="30" t="s">
        <v>19</v>
      </c>
      <c r="H24" s="22"/>
      <c r="I24" s="22"/>
      <c r="J24" s="32"/>
    </row>
    <row r="25" spans="1:10" x14ac:dyDescent="0.3">
      <c r="A25" s="90" t="s">
        <v>8</v>
      </c>
      <c r="B25" s="91">
        <v>200</v>
      </c>
      <c r="C25" s="78" t="s">
        <v>36</v>
      </c>
      <c r="D25" s="22"/>
      <c r="E25" s="22"/>
      <c r="G25" s="7" t="s">
        <v>18</v>
      </c>
      <c r="H25" s="22"/>
      <c r="I25" s="31" t="s">
        <v>37</v>
      </c>
      <c r="J25" s="32"/>
    </row>
    <row r="26" spans="1:10" ht="16.2" thickBot="1" x14ac:dyDescent="0.35">
      <c r="A26" s="33"/>
      <c r="B26" s="22"/>
      <c r="C26" s="7" t="s">
        <v>18</v>
      </c>
      <c r="D26" s="34"/>
      <c r="E26" s="34"/>
      <c r="G26" s="7" t="s">
        <v>18</v>
      </c>
      <c r="H26" s="22"/>
      <c r="I26" s="7" t="s">
        <v>18</v>
      </c>
      <c r="J26" s="32"/>
    </row>
    <row r="27" spans="1:10" ht="16.2" thickBot="1" x14ac:dyDescent="0.35">
      <c r="A27" s="16" t="s">
        <v>1</v>
      </c>
      <c r="B27" s="14" t="s">
        <v>2</v>
      </c>
      <c r="C27" s="92" t="s">
        <v>3</v>
      </c>
      <c r="D27" s="93" t="s">
        <v>9</v>
      </c>
      <c r="E27" s="94" t="s">
        <v>10</v>
      </c>
      <c r="F27" s="95" t="s">
        <v>4</v>
      </c>
      <c r="G27" s="57" t="s">
        <v>17</v>
      </c>
      <c r="H27" s="14" t="s">
        <v>5</v>
      </c>
      <c r="I27" s="35" t="s">
        <v>16</v>
      </c>
      <c r="J27" s="36"/>
    </row>
    <row r="28" spans="1:10" x14ac:dyDescent="0.3">
      <c r="A28" s="16">
        <v>1</v>
      </c>
      <c r="B28" s="37">
        <v>12000</v>
      </c>
      <c r="C28" s="37">
        <f>F28*B25</f>
        <v>13000</v>
      </c>
      <c r="D28" s="38">
        <v>0</v>
      </c>
      <c r="E28" s="39">
        <v>50</v>
      </c>
      <c r="F28" s="40">
        <v>65</v>
      </c>
      <c r="G28" s="68">
        <f>F31+D28-E28-F28</f>
        <v>0</v>
      </c>
      <c r="H28" s="41">
        <f>B23</f>
        <v>3000</v>
      </c>
      <c r="I28" s="42">
        <f>H28+C28-B28</f>
        <v>4000</v>
      </c>
      <c r="J28" s="36"/>
    </row>
    <row r="29" spans="1:10" x14ac:dyDescent="0.3">
      <c r="A29" s="16">
        <v>2</v>
      </c>
      <c r="B29" s="37">
        <v>28000</v>
      </c>
      <c r="C29" s="37">
        <f>F29*B25</f>
        <v>24000</v>
      </c>
      <c r="D29" s="43">
        <v>55</v>
      </c>
      <c r="E29" s="44">
        <v>0</v>
      </c>
      <c r="F29" s="45">
        <v>120</v>
      </c>
      <c r="G29" s="69">
        <f>F28+D29-E29-F29</f>
        <v>0</v>
      </c>
      <c r="H29" s="41">
        <f>I28</f>
        <v>4000</v>
      </c>
      <c r="I29" s="46">
        <f>H29+C29-B29</f>
        <v>0</v>
      </c>
      <c r="J29" s="36"/>
    </row>
    <row r="30" spans="1:10" ht="16.2" thickBot="1" x14ac:dyDescent="0.35">
      <c r="A30" s="16">
        <v>3</v>
      </c>
      <c r="B30" s="37">
        <v>24000</v>
      </c>
      <c r="C30" s="37">
        <f>F30*B25</f>
        <v>24000</v>
      </c>
      <c r="D30" s="43">
        <v>0</v>
      </c>
      <c r="E30" s="44">
        <v>0</v>
      </c>
      <c r="F30" s="45">
        <v>120</v>
      </c>
      <c r="G30" s="69">
        <f>F29+D30-E30-F30</f>
        <v>0</v>
      </c>
      <c r="H30" s="41">
        <f>I29</f>
        <v>0</v>
      </c>
      <c r="I30" s="47">
        <f>H30+C30-B30</f>
        <v>0</v>
      </c>
      <c r="J30" s="36"/>
    </row>
    <row r="31" spans="1:10" ht="16.2" thickBot="1" x14ac:dyDescent="0.35">
      <c r="A31" s="16">
        <v>4</v>
      </c>
      <c r="B31" s="37">
        <v>20000</v>
      </c>
      <c r="C31" s="37">
        <f>F31*B25</f>
        <v>23000</v>
      </c>
      <c r="D31" s="48">
        <v>0</v>
      </c>
      <c r="E31" s="49">
        <v>5.0000000000000142</v>
      </c>
      <c r="F31" s="50">
        <v>115</v>
      </c>
      <c r="G31" s="70">
        <f>F30+D31-E31-F31</f>
        <v>0</v>
      </c>
      <c r="H31" s="41">
        <f>I30</f>
        <v>0</v>
      </c>
      <c r="I31" s="51">
        <f>H31+C31-B31</f>
        <v>3000</v>
      </c>
      <c r="J31" s="36"/>
    </row>
    <row r="32" spans="1:10" x14ac:dyDescent="0.3">
      <c r="A32" s="6">
        <v>1</v>
      </c>
      <c r="B32" s="7"/>
      <c r="C32" s="7" t="s">
        <v>14</v>
      </c>
      <c r="D32" s="7">
        <f>SUM(D28:D31)</f>
        <v>55</v>
      </c>
      <c r="E32" s="7">
        <f>SUM(E28:E31)</f>
        <v>55.000000000000014</v>
      </c>
      <c r="F32" s="7"/>
      <c r="G32" s="7"/>
      <c r="H32" s="7" t="s">
        <v>12</v>
      </c>
      <c r="I32" s="7">
        <f>AVERAGE(H28:I31)</f>
        <v>1750</v>
      </c>
      <c r="J32" s="8"/>
    </row>
    <row r="33" spans="1:10" ht="16.2" thickBot="1" x14ac:dyDescent="0.35">
      <c r="A33" s="6"/>
      <c r="B33" s="7"/>
      <c r="C33" s="52" t="s">
        <v>11</v>
      </c>
      <c r="D33" s="14">
        <v>150</v>
      </c>
      <c r="E33" s="14">
        <v>250</v>
      </c>
      <c r="F33" s="7"/>
      <c r="G33" s="7"/>
      <c r="H33" s="52" t="s">
        <v>20</v>
      </c>
      <c r="I33" s="14">
        <v>9</v>
      </c>
      <c r="J33" s="8" t="s">
        <v>15</v>
      </c>
    </row>
    <row r="34" spans="1:10" ht="16.2" thickBot="1" x14ac:dyDescent="0.35">
      <c r="A34" s="33"/>
      <c r="B34" s="7"/>
      <c r="C34" s="52" t="s">
        <v>13</v>
      </c>
      <c r="D34" s="14">
        <f>D33*D32</f>
        <v>8250</v>
      </c>
      <c r="E34" s="14">
        <f>E33*E32</f>
        <v>13750.000000000004</v>
      </c>
      <c r="F34" s="7"/>
      <c r="G34" s="7"/>
      <c r="H34" s="52" t="s">
        <v>13</v>
      </c>
      <c r="I34" s="37">
        <f>I33*I32</f>
        <v>15750</v>
      </c>
      <c r="J34" s="51">
        <f>SUM(D34,E34,I34)</f>
        <v>37750</v>
      </c>
    </row>
    <row r="35" spans="1:10" x14ac:dyDescent="0.3">
      <c r="A35" s="33"/>
      <c r="B35" s="7"/>
      <c r="C35" s="22"/>
      <c r="D35" s="2" t="s">
        <v>21</v>
      </c>
      <c r="E35" s="79" t="s">
        <v>33</v>
      </c>
      <c r="F35" s="2"/>
      <c r="G35" s="2"/>
      <c r="H35" s="2"/>
      <c r="I35" s="79" t="s">
        <v>34</v>
      </c>
      <c r="J35" s="53" t="s">
        <v>35</v>
      </c>
    </row>
    <row r="36" spans="1:10" x14ac:dyDescent="0.3">
      <c r="A36" s="6"/>
      <c r="B36" s="54" t="s">
        <v>28</v>
      </c>
      <c r="C36" s="55"/>
      <c r="D36" s="55"/>
      <c r="E36" s="55"/>
      <c r="F36" s="55"/>
      <c r="G36" s="56" t="s">
        <v>31</v>
      </c>
      <c r="H36" s="55"/>
      <c r="I36" s="57"/>
      <c r="J36" s="32"/>
    </row>
    <row r="37" spans="1:10" x14ac:dyDescent="0.3">
      <c r="A37" s="58"/>
      <c r="B37" s="59" t="s">
        <v>29</v>
      </c>
      <c r="C37" s="7"/>
      <c r="D37" s="7"/>
      <c r="E37" s="7"/>
      <c r="F37" s="7"/>
      <c r="G37" s="25" t="s">
        <v>32</v>
      </c>
      <c r="H37" s="25"/>
      <c r="I37" s="60"/>
      <c r="J37" s="32"/>
    </row>
    <row r="38" spans="1:10" x14ac:dyDescent="0.3">
      <c r="A38" s="6"/>
      <c r="B38" s="61" t="s">
        <v>30</v>
      </c>
      <c r="C38" s="7"/>
      <c r="D38" s="7"/>
      <c r="E38" s="7"/>
      <c r="F38" s="7"/>
      <c r="G38" s="25" t="s">
        <v>23</v>
      </c>
      <c r="H38" s="25"/>
      <c r="I38" s="60"/>
      <c r="J38" s="32"/>
    </row>
    <row r="39" spans="1:10" x14ac:dyDescent="0.3">
      <c r="A39" s="33"/>
      <c r="B39" s="62"/>
      <c r="C39" s="15"/>
      <c r="D39" s="15"/>
      <c r="E39" s="15"/>
      <c r="F39" s="15"/>
      <c r="G39" s="63" t="s">
        <v>24</v>
      </c>
      <c r="H39" s="63"/>
      <c r="I39" s="64"/>
      <c r="J39" s="32"/>
    </row>
    <row r="40" spans="1:10" x14ac:dyDescent="0.3">
      <c r="A40" s="33"/>
      <c r="B40" s="22"/>
      <c r="C40" s="22"/>
      <c r="D40" s="22"/>
      <c r="E40" s="22"/>
      <c r="F40" s="22"/>
      <c r="G40" s="22"/>
      <c r="H40" s="22"/>
      <c r="I40" s="22"/>
      <c r="J40" s="32"/>
    </row>
    <row r="41" spans="1:10" x14ac:dyDescent="0.3">
      <c r="A41" s="33"/>
      <c r="B41" s="80" t="s">
        <v>22</v>
      </c>
      <c r="C41" s="81"/>
      <c r="D41" s="81"/>
      <c r="E41" s="82"/>
      <c r="F41" s="22"/>
      <c r="G41" s="22"/>
      <c r="H41" s="22"/>
      <c r="I41" s="22"/>
      <c r="J41" s="32"/>
    </row>
    <row r="42" spans="1:10" ht="16.2" thickBot="1" x14ac:dyDescent="0.35">
      <c r="A42" s="65"/>
      <c r="B42" s="83" t="s">
        <v>25</v>
      </c>
      <c r="C42" s="84"/>
      <c r="D42" s="84"/>
      <c r="E42" s="85"/>
      <c r="F42" s="24"/>
      <c r="G42" s="24"/>
      <c r="H42" s="24"/>
      <c r="I42" s="24"/>
      <c r="J42" s="66"/>
    </row>
  </sheetData>
  <phoneticPr fontId="0" type="noConversion"/>
  <pageMargins left="0.75" right="0.75" top="1" bottom="1" header="0.5" footer="0.5"/>
  <pageSetup scale="71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C3E3B-9179-4D46-931F-083FBB24949F}">
  <dimension ref="A1:N22"/>
  <sheetViews>
    <sheetView zoomScaleNormal="100" zoomScaleSheetLayoutView="100" workbookViewId="0">
      <selection activeCell="A2" sqref="A2"/>
    </sheetView>
  </sheetViews>
  <sheetFormatPr defaultColWidth="9.109375" defaultRowHeight="15.6" x14ac:dyDescent="0.3"/>
  <cols>
    <col min="1" max="1" width="2.88671875" style="1" customWidth="1"/>
    <col min="2" max="2" width="11.5546875" style="1" customWidth="1"/>
    <col min="3" max="11" width="9.109375" style="1"/>
    <col min="12" max="12" width="1.77734375" style="1" customWidth="1"/>
    <col min="13" max="13" width="5.33203125" style="1" customWidth="1"/>
    <col min="14" max="16384" width="9.109375" style="1"/>
  </cols>
  <sheetData>
    <row r="1" spans="1:14" x14ac:dyDescent="0.3">
      <c r="A1" s="27" t="s">
        <v>0</v>
      </c>
    </row>
    <row r="2" spans="1:14" x14ac:dyDescent="0.3">
      <c r="A2" s="27"/>
    </row>
    <row r="3" spans="1:14" ht="16.2" thickBot="1" x14ac:dyDescent="0.35">
      <c r="B3" s="27" t="s">
        <v>53</v>
      </c>
      <c r="M3" s="27" t="s">
        <v>71</v>
      </c>
    </row>
    <row r="4" spans="1:14" x14ac:dyDescent="0.3">
      <c r="B4" s="28" t="s">
        <v>27</v>
      </c>
      <c r="C4" s="19"/>
      <c r="D4" s="19"/>
      <c r="E4" s="19"/>
      <c r="F4" s="19"/>
      <c r="G4" s="19"/>
      <c r="H4" s="19"/>
      <c r="I4" s="19"/>
      <c r="J4" s="19"/>
      <c r="K4" s="29"/>
      <c r="M4" s="1" t="s">
        <v>67</v>
      </c>
    </row>
    <row r="5" spans="1:14" x14ac:dyDescent="0.3">
      <c r="B5" s="86" t="s">
        <v>6</v>
      </c>
      <c r="C5" s="87">
        <v>3000</v>
      </c>
      <c r="E5" s="22"/>
      <c r="F5" s="22"/>
      <c r="G5" s="31"/>
      <c r="H5" s="22"/>
      <c r="I5" s="22"/>
      <c r="J5" s="22"/>
      <c r="K5" s="32"/>
      <c r="N5" s="1" t="s">
        <v>57</v>
      </c>
    </row>
    <row r="6" spans="1:14" x14ac:dyDescent="0.3">
      <c r="B6" s="88" t="s">
        <v>7</v>
      </c>
      <c r="C6" s="89">
        <v>3000</v>
      </c>
      <c r="D6" s="7"/>
      <c r="E6" s="22"/>
      <c r="F6" s="22"/>
      <c r="G6" s="22"/>
      <c r="H6" s="30" t="s">
        <v>19</v>
      </c>
      <c r="I6" s="22"/>
      <c r="J6" s="22"/>
      <c r="K6" s="32"/>
      <c r="M6" s="1" t="s">
        <v>66</v>
      </c>
    </row>
    <row r="7" spans="1:14" x14ac:dyDescent="0.3">
      <c r="B7" s="90" t="s">
        <v>8</v>
      </c>
      <c r="C7" s="91">
        <v>200</v>
      </c>
      <c r="D7" s="30" t="s">
        <v>36</v>
      </c>
      <c r="E7" s="22"/>
      <c r="F7" s="22"/>
      <c r="G7" s="22"/>
      <c r="H7" s="7" t="s">
        <v>18</v>
      </c>
      <c r="I7" s="22"/>
      <c r="J7" s="31" t="s">
        <v>37</v>
      </c>
      <c r="K7" s="32"/>
      <c r="N7" s="1" t="s">
        <v>58</v>
      </c>
    </row>
    <row r="8" spans="1:14" ht="16.2" thickBot="1" x14ac:dyDescent="0.35">
      <c r="B8" s="33"/>
      <c r="C8" s="22"/>
      <c r="D8" s="7" t="s">
        <v>18</v>
      </c>
      <c r="E8" s="34"/>
      <c r="F8" s="34"/>
      <c r="G8" s="22"/>
      <c r="H8" s="7" t="s">
        <v>18</v>
      </c>
      <c r="I8" s="22"/>
      <c r="J8" s="7" t="s">
        <v>18</v>
      </c>
      <c r="K8" s="32"/>
      <c r="M8" s="1" t="s">
        <v>65</v>
      </c>
    </row>
    <row r="9" spans="1:14" ht="16.2" thickBot="1" x14ac:dyDescent="0.35">
      <c r="B9" s="16" t="s">
        <v>1</v>
      </c>
      <c r="C9" s="14" t="s">
        <v>2</v>
      </c>
      <c r="D9" s="92" t="s">
        <v>3</v>
      </c>
      <c r="E9" s="93" t="s">
        <v>9</v>
      </c>
      <c r="F9" s="94" t="s">
        <v>10</v>
      </c>
      <c r="G9" s="95" t="s">
        <v>4</v>
      </c>
      <c r="H9" s="57" t="s">
        <v>17</v>
      </c>
      <c r="I9" s="14" t="s">
        <v>5</v>
      </c>
      <c r="J9" s="35" t="s">
        <v>16</v>
      </c>
      <c r="K9" s="36"/>
      <c r="N9" s="98" t="s">
        <v>54</v>
      </c>
    </row>
    <row r="10" spans="1:14" x14ac:dyDescent="0.3">
      <c r="B10" s="16">
        <v>1</v>
      </c>
      <c r="C10" s="37">
        <v>12000</v>
      </c>
      <c r="D10" s="37">
        <f>G10*C7</f>
        <v>13000</v>
      </c>
      <c r="E10" s="38">
        <v>0</v>
      </c>
      <c r="F10" s="39">
        <v>50.000000000000007</v>
      </c>
      <c r="G10" s="40">
        <v>65</v>
      </c>
      <c r="H10" s="68">
        <f>G13+E10-F10-G10</f>
        <v>0</v>
      </c>
      <c r="I10" s="41">
        <f>C5</f>
        <v>3000</v>
      </c>
      <c r="J10" s="42">
        <f>I10+D10-C10</f>
        <v>4000</v>
      </c>
      <c r="K10" s="36"/>
      <c r="M10" s="1" t="s">
        <v>59</v>
      </c>
    </row>
    <row r="11" spans="1:14" x14ac:dyDescent="0.3">
      <c r="B11" s="16">
        <v>2</v>
      </c>
      <c r="C11" s="37">
        <v>28000</v>
      </c>
      <c r="D11" s="37">
        <f>G11*C7</f>
        <v>24000</v>
      </c>
      <c r="E11" s="43">
        <v>55.000000000000014</v>
      </c>
      <c r="F11" s="44">
        <v>0</v>
      </c>
      <c r="G11" s="45">
        <v>120</v>
      </c>
      <c r="H11" s="69">
        <f>G10+E11-F11-G11</f>
        <v>0</v>
      </c>
      <c r="I11" s="41">
        <f>J10</f>
        <v>4000</v>
      </c>
      <c r="J11" s="46">
        <f>I11+D11-C11</f>
        <v>0</v>
      </c>
      <c r="K11" s="36"/>
      <c r="N11" s="1" t="s">
        <v>69</v>
      </c>
    </row>
    <row r="12" spans="1:14" ht="16.2" thickBot="1" x14ac:dyDescent="0.35">
      <c r="B12" s="16">
        <v>3</v>
      </c>
      <c r="C12" s="37">
        <v>24000</v>
      </c>
      <c r="D12" s="37">
        <f>G12*C7</f>
        <v>24000</v>
      </c>
      <c r="E12" s="43">
        <v>0</v>
      </c>
      <c r="F12" s="44">
        <v>0</v>
      </c>
      <c r="G12" s="45">
        <v>120</v>
      </c>
      <c r="H12" s="69">
        <f>G11+E12-F12-G12</f>
        <v>0</v>
      </c>
      <c r="I12" s="41">
        <f>J11</f>
        <v>0</v>
      </c>
      <c r="J12" s="47">
        <f>I12+D12-C12</f>
        <v>0</v>
      </c>
      <c r="K12" s="36"/>
    </row>
    <row r="13" spans="1:14" ht="16.2" thickBot="1" x14ac:dyDescent="0.35">
      <c r="B13" s="16">
        <v>4</v>
      </c>
      <c r="C13" s="37">
        <v>20000</v>
      </c>
      <c r="D13" s="37">
        <f>G13*C7</f>
        <v>23000</v>
      </c>
      <c r="E13" s="48">
        <v>0</v>
      </c>
      <c r="F13" s="49">
        <v>5.0000000000000044</v>
      </c>
      <c r="G13" s="50">
        <v>115</v>
      </c>
      <c r="H13" s="70">
        <f>G12+E13-F13-G13</f>
        <v>0</v>
      </c>
      <c r="I13" s="41">
        <f>J12</f>
        <v>0</v>
      </c>
      <c r="J13" s="51">
        <f>I13+D13-C13</f>
        <v>3000</v>
      </c>
      <c r="K13" s="36"/>
    </row>
    <row r="14" spans="1:14" x14ac:dyDescent="0.3">
      <c r="B14" s="6" t="s">
        <v>39</v>
      </c>
      <c r="C14" s="7">
        <f>SUM(C10:C13)</f>
        <v>84000</v>
      </c>
      <c r="D14" s="7">
        <f>SUM(D10:D13)</f>
        <v>84000</v>
      </c>
      <c r="E14" s="7">
        <f>SUM(E10:E13)</f>
        <v>55.000000000000014</v>
      </c>
      <c r="F14" s="7">
        <f>SUM(F10:F13)</f>
        <v>55.000000000000014</v>
      </c>
      <c r="G14" s="7"/>
      <c r="H14" s="7"/>
      <c r="I14" s="7" t="s">
        <v>12</v>
      </c>
      <c r="J14" s="7">
        <f>AVERAGE(I10:J13)</f>
        <v>1750</v>
      </c>
      <c r="K14" s="8"/>
    </row>
    <row r="15" spans="1:14" ht="16.2" thickBot="1" x14ac:dyDescent="0.35">
      <c r="B15" s="6"/>
      <c r="C15" s="7"/>
      <c r="D15" s="52" t="s">
        <v>11</v>
      </c>
      <c r="E15" s="14">
        <v>150</v>
      </c>
      <c r="F15" s="14">
        <v>250</v>
      </c>
      <c r="G15" s="7"/>
      <c r="H15" s="7"/>
      <c r="I15" s="52" t="s">
        <v>20</v>
      </c>
      <c r="J15" s="14">
        <v>9</v>
      </c>
      <c r="K15" s="8" t="s">
        <v>15</v>
      </c>
    </row>
    <row r="16" spans="1:14" ht="16.2" thickBot="1" x14ac:dyDescent="0.35">
      <c r="B16" s="33"/>
      <c r="C16" s="7"/>
      <c r="D16" s="52" t="s">
        <v>13</v>
      </c>
      <c r="E16" s="14">
        <f>E15*E14</f>
        <v>8250.0000000000018</v>
      </c>
      <c r="F16" s="14">
        <f>F15*F14</f>
        <v>13750.000000000004</v>
      </c>
      <c r="G16" s="7"/>
      <c r="H16" s="7"/>
      <c r="I16" s="52" t="s">
        <v>13</v>
      </c>
      <c r="J16" s="37">
        <f>J15*J14</f>
        <v>15750</v>
      </c>
      <c r="K16" s="51">
        <f>SUM(E16,F16,J16)</f>
        <v>37750.000000000007</v>
      </c>
    </row>
    <row r="17" spans="2:11" x14ac:dyDescent="0.3">
      <c r="B17" s="33"/>
      <c r="C17" s="7"/>
      <c r="D17" s="22"/>
      <c r="E17" s="7" t="s">
        <v>21</v>
      </c>
      <c r="F17" s="34" t="s">
        <v>33</v>
      </c>
      <c r="G17" s="7"/>
      <c r="H17" s="7"/>
      <c r="I17" s="7"/>
      <c r="J17" s="34" t="s">
        <v>34</v>
      </c>
      <c r="K17" s="53" t="s">
        <v>35</v>
      </c>
    </row>
    <row r="18" spans="2:11" x14ac:dyDescent="0.3">
      <c r="B18" s="6"/>
      <c r="C18" s="54" t="s">
        <v>28</v>
      </c>
      <c r="D18" s="55"/>
      <c r="E18" s="55"/>
      <c r="F18" s="55"/>
      <c r="G18" s="55"/>
      <c r="H18" s="56" t="s">
        <v>31</v>
      </c>
      <c r="I18" s="55"/>
      <c r="J18" s="57"/>
      <c r="K18" s="32"/>
    </row>
    <row r="19" spans="2:11" x14ac:dyDescent="0.3">
      <c r="B19" s="58"/>
      <c r="C19" s="59" t="s">
        <v>29</v>
      </c>
      <c r="D19" s="7"/>
      <c r="E19" s="7"/>
      <c r="F19" s="7"/>
      <c r="G19" s="7"/>
      <c r="H19" s="25" t="s">
        <v>32</v>
      </c>
      <c r="I19" s="25"/>
      <c r="J19" s="60"/>
      <c r="K19" s="32"/>
    </row>
    <row r="20" spans="2:11" x14ac:dyDescent="0.3">
      <c r="B20" s="6"/>
      <c r="C20" s="97" t="s">
        <v>55</v>
      </c>
      <c r="D20" s="7"/>
      <c r="E20" s="7"/>
      <c r="F20" s="7"/>
      <c r="G20" s="7"/>
      <c r="H20" s="25" t="s">
        <v>23</v>
      </c>
      <c r="I20" s="25"/>
      <c r="J20" s="60"/>
      <c r="K20" s="32"/>
    </row>
    <row r="21" spans="2:11" x14ac:dyDescent="0.3">
      <c r="B21" s="33"/>
      <c r="C21" s="62"/>
      <c r="D21" s="15"/>
      <c r="E21" s="15"/>
      <c r="F21" s="15"/>
      <c r="G21" s="15"/>
      <c r="H21" s="63" t="s">
        <v>24</v>
      </c>
      <c r="I21" s="63"/>
      <c r="J21" s="64"/>
      <c r="K21" s="32"/>
    </row>
    <row r="22" spans="2:11" ht="16.2" thickBot="1" x14ac:dyDescent="0.35">
      <c r="B22" s="65"/>
      <c r="C22" s="24"/>
      <c r="D22" s="24"/>
      <c r="E22" s="24"/>
      <c r="F22" s="24"/>
      <c r="G22" s="24"/>
      <c r="H22" s="24"/>
      <c r="I22" s="24"/>
      <c r="J22" s="24"/>
      <c r="K22" s="66"/>
    </row>
  </sheetData>
  <pageMargins left="0.75" right="0.75" top="1" bottom="1" header="0.5" footer="0.5"/>
  <pageSetup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B19BB-5CA3-4447-AFC1-F531EE6218C6}">
  <dimension ref="A1:N18"/>
  <sheetViews>
    <sheetView zoomScaleNormal="100" zoomScaleSheetLayoutView="100" workbookViewId="0">
      <selection activeCell="D20" sqref="D20"/>
    </sheetView>
  </sheetViews>
  <sheetFormatPr defaultColWidth="9.109375" defaultRowHeight="15.6" x14ac:dyDescent="0.3"/>
  <cols>
    <col min="1" max="1" width="2.88671875" style="1" customWidth="1"/>
    <col min="2" max="2" width="11.5546875" style="1" customWidth="1"/>
    <col min="3" max="11" width="9.109375" style="1"/>
    <col min="12" max="12" width="1.77734375" style="1" customWidth="1"/>
    <col min="13" max="13" width="5.33203125" style="1" customWidth="1"/>
    <col min="14" max="16384" width="9.109375" style="1"/>
  </cols>
  <sheetData>
    <row r="1" spans="1:14" x14ac:dyDescent="0.3">
      <c r="A1" s="27" t="s">
        <v>0</v>
      </c>
    </row>
    <row r="2" spans="1:14" x14ac:dyDescent="0.3">
      <c r="A2" s="27"/>
    </row>
    <row r="3" spans="1:14" ht="16.2" thickBot="1" x14ac:dyDescent="0.35">
      <c r="B3" s="27" t="s">
        <v>67</v>
      </c>
      <c r="M3" s="27" t="s">
        <v>71</v>
      </c>
    </row>
    <row r="4" spans="1:14" ht="16.2" thickBot="1" x14ac:dyDescent="0.35">
      <c r="B4" s="28" t="s">
        <v>27</v>
      </c>
      <c r="C4" s="19"/>
      <c r="D4" s="19"/>
      <c r="E4" s="19"/>
      <c r="F4" s="19"/>
      <c r="G4" s="19"/>
      <c r="H4" s="19"/>
      <c r="I4" s="19"/>
      <c r="J4" s="19"/>
      <c r="K4" s="29"/>
      <c r="M4" s="27" t="s">
        <v>67</v>
      </c>
      <c r="N4" s="27"/>
    </row>
    <row r="5" spans="1:14" ht="16.2" thickBot="1" x14ac:dyDescent="0.35">
      <c r="B5" s="86" t="s">
        <v>6</v>
      </c>
      <c r="C5" s="96">
        <v>3000</v>
      </c>
      <c r="D5" s="104" t="s">
        <v>56</v>
      </c>
      <c r="E5" s="99">
        <v>200</v>
      </c>
      <c r="F5" s="22"/>
      <c r="G5" s="31"/>
      <c r="H5" s="22"/>
      <c r="I5" s="22"/>
      <c r="J5" s="22"/>
      <c r="K5" s="32"/>
      <c r="M5" s="27"/>
      <c r="N5" s="27" t="s">
        <v>57</v>
      </c>
    </row>
    <row r="6" spans="1:14" x14ac:dyDescent="0.3">
      <c r="B6" s="88" t="s">
        <v>7</v>
      </c>
      <c r="C6" s="89">
        <v>3000</v>
      </c>
      <c r="D6" s="7"/>
      <c r="E6" s="22"/>
      <c r="F6" s="22"/>
      <c r="G6" s="22"/>
      <c r="H6" s="30" t="s">
        <v>19</v>
      </c>
      <c r="I6" s="22"/>
      <c r="J6" s="22"/>
      <c r="K6" s="32"/>
      <c r="M6" s="1" t="s">
        <v>66</v>
      </c>
    </row>
    <row r="7" spans="1:14" x14ac:dyDescent="0.3">
      <c r="B7" s="90" t="s">
        <v>8</v>
      </c>
      <c r="C7" s="91">
        <v>200</v>
      </c>
      <c r="D7" s="30" t="s">
        <v>36</v>
      </c>
      <c r="E7" s="22"/>
      <c r="F7" s="22"/>
      <c r="G7" s="22"/>
      <c r="H7" s="7" t="s">
        <v>18</v>
      </c>
      <c r="I7" s="22"/>
      <c r="J7" s="31" t="s">
        <v>37</v>
      </c>
      <c r="K7" s="32"/>
      <c r="N7" s="1" t="s">
        <v>58</v>
      </c>
    </row>
    <row r="8" spans="1:14" ht="16.2" thickBot="1" x14ac:dyDescent="0.35">
      <c r="B8" s="33"/>
      <c r="C8" s="22"/>
      <c r="D8" s="7" t="s">
        <v>18</v>
      </c>
      <c r="E8" s="34"/>
      <c r="F8" s="34"/>
      <c r="G8" s="22"/>
      <c r="H8" s="7" t="s">
        <v>18</v>
      </c>
      <c r="I8" s="22"/>
      <c r="J8" s="7" t="s">
        <v>18</v>
      </c>
      <c r="K8" s="32"/>
      <c r="M8" s="1" t="s">
        <v>65</v>
      </c>
    </row>
    <row r="9" spans="1:14" ht="16.2" thickBot="1" x14ac:dyDescent="0.35">
      <c r="B9" s="16" t="s">
        <v>1</v>
      </c>
      <c r="C9" s="14" t="s">
        <v>2</v>
      </c>
      <c r="D9" s="92" t="s">
        <v>3</v>
      </c>
      <c r="E9" s="93" t="s">
        <v>9</v>
      </c>
      <c r="F9" s="94" t="s">
        <v>10</v>
      </c>
      <c r="G9" s="95" t="s">
        <v>4</v>
      </c>
      <c r="H9" s="57" t="s">
        <v>17</v>
      </c>
      <c r="I9" s="14" t="s">
        <v>5</v>
      </c>
      <c r="J9" s="35" t="s">
        <v>16</v>
      </c>
      <c r="K9" s="36"/>
      <c r="N9" s="98" t="s">
        <v>54</v>
      </c>
    </row>
    <row r="10" spans="1:14" x14ac:dyDescent="0.3">
      <c r="B10" s="16">
        <v>1</v>
      </c>
      <c r="C10" s="37">
        <v>12000</v>
      </c>
      <c r="D10" s="37">
        <f>G10*C7</f>
        <v>13199.999999999996</v>
      </c>
      <c r="E10" s="38">
        <v>0</v>
      </c>
      <c r="F10" s="39">
        <v>48.000000000000028</v>
      </c>
      <c r="G10" s="40">
        <v>65.999999999999986</v>
      </c>
      <c r="H10" s="68">
        <f>G13+E10-F10-G10</f>
        <v>0</v>
      </c>
      <c r="I10" s="41">
        <f>C5</f>
        <v>3000</v>
      </c>
      <c r="J10" s="42">
        <f>I10+D10-C10</f>
        <v>4199.9999999999964</v>
      </c>
      <c r="K10" s="36"/>
      <c r="M10" s="1" t="s">
        <v>59</v>
      </c>
    </row>
    <row r="11" spans="1:14" x14ac:dyDescent="0.3">
      <c r="B11" s="16">
        <v>2</v>
      </c>
      <c r="C11" s="37">
        <v>28000</v>
      </c>
      <c r="D11" s="37">
        <f>G11*C7</f>
        <v>24000.000000000004</v>
      </c>
      <c r="E11" s="43">
        <v>54.000000000000036</v>
      </c>
      <c r="F11" s="44">
        <v>0</v>
      </c>
      <c r="G11" s="45">
        <v>120.00000000000001</v>
      </c>
      <c r="H11" s="69">
        <f>G10+E11-F11-G11</f>
        <v>0</v>
      </c>
      <c r="I11" s="41">
        <f>J10</f>
        <v>4199.9999999999964</v>
      </c>
      <c r="J11" s="46">
        <f>I11+D11-C11</f>
        <v>200</v>
      </c>
      <c r="K11" s="36"/>
      <c r="N11" s="1" t="s">
        <v>69</v>
      </c>
    </row>
    <row r="12" spans="1:14" ht="16.2" thickBot="1" x14ac:dyDescent="0.35">
      <c r="B12" s="16">
        <v>3</v>
      </c>
      <c r="C12" s="37">
        <v>24000</v>
      </c>
      <c r="D12" s="37">
        <f>G12*C7</f>
        <v>24000</v>
      </c>
      <c r="E12" s="43">
        <v>0</v>
      </c>
      <c r="F12" s="44">
        <v>0</v>
      </c>
      <c r="G12" s="45">
        <v>120</v>
      </c>
      <c r="H12" s="69">
        <f>G11+E12-F12-G12</f>
        <v>0</v>
      </c>
      <c r="I12" s="41">
        <f>J11</f>
        <v>200</v>
      </c>
      <c r="J12" s="47">
        <f>I12+D12-C12</f>
        <v>200</v>
      </c>
      <c r="K12" s="36"/>
    </row>
    <row r="13" spans="1:14" ht="16.2" thickBot="1" x14ac:dyDescent="0.35">
      <c r="B13" s="16">
        <v>4</v>
      </c>
      <c r="C13" s="37">
        <v>20000</v>
      </c>
      <c r="D13" s="37">
        <f>G13*C7</f>
        <v>22800</v>
      </c>
      <c r="E13" s="48">
        <v>0</v>
      </c>
      <c r="F13" s="49">
        <v>6.0000000000000071</v>
      </c>
      <c r="G13" s="50">
        <v>114</v>
      </c>
      <c r="H13" s="70">
        <f>G12+E13-F13-G13</f>
        <v>0</v>
      </c>
      <c r="I13" s="41">
        <f>J12</f>
        <v>200</v>
      </c>
      <c r="J13" s="51">
        <f>I13+D13-C13</f>
        <v>3000</v>
      </c>
      <c r="K13" s="36"/>
    </row>
    <row r="14" spans="1:14" x14ac:dyDescent="0.3">
      <c r="B14" s="6" t="s">
        <v>39</v>
      </c>
      <c r="C14" s="7">
        <f>SUM(C10:C13)</f>
        <v>84000</v>
      </c>
      <c r="D14" s="7">
        <f>SUM(D10:D13)</f>
        <v>84000</v>
      </c>
      <c r="E14" s="7">
        <f>SUM(E10:E13)</f>
        <v>54.000000000000036</v>
      </c>
      <c r="F14" s="7">
        <f>SUM(F10:F13)</f>
        <v>54.000000000000036</v>
      </c>
      <c r="G14" s="7"/>
      <c r="H14" s="7"/>
      <c r="I14" s="7" t="s">
        <v>12</v>
      </c>
      <c r="J14" s="7">
        <f>AVERAGE(I10:J13)</f>
        <v>1899.9999999999991</v>
      </c>
      <c r="K14" s="8"/>
    </row>
    <row r="15" spans="1:14" ht="16.2" thickBot="1" x14ac:dyDescent="0.35">
      <c r="B15" s="6"/>
      <c r="C15" s="7"/>
      <c r="D15" s="52" t="s">
        <v>11</v>
      </c>
      <c r="E15" s="14">
        <v>150</v>
      </c>
      <c r="F15" s="14">
        <v>250</v>
      </c>
      <c r="G15" s="7"/>
      <c r="H15" s="7"/>
      <c r="I15" s="52" t="s">
        <v>20</v>
      </c>
      <c r="J15" s="14">
        <v>9</v>
      </c>
      <c r="K15" s="8" t="s">
        <v>15</v>
      </c>
    </row>
    <row r="16" spans="1:14" ht="16.2" thickBot="1" x14ac:dyDescent="0.35">
      <c r="B16" s="33"/>
      <c r="C16" s="7"/>
      <c r="D16" s="52" t="s">
        <v>13</v>
      </c>
      <c r="E16" s="14">
        <f>E15*E14</f>
        <v>8100.0000000000055</v>
      </c>
      <c r="F16" s="14">
        <f>F15*F14</f>
        <v>13500.000000000009</v>
      </c>
      <c r="G16" s="7"/>
      <c r="H16" s="7"/>
      <c r="I16" s="52" t="s">
        <v>13</v>
      </c>
      <c r="J16" s="37">
        <f>J15*J14</f>
        <v>17099.999999999993</v>
      </c>
      <c r="K16" s="51">
        <f>SUM(E16,F16,J16)</f>
        <v>38700.000000000007</v>
      </c>
    </row>
    <row r="17" spans="2:11" x14ac:dyDescent="0.3">
      <c r="B17" s="33"/>
      <c r="C17" s="7"/>
      <c r="D17" s="22"/>
      <c r="E17" s="7" t="s">
        <v>21</v>
      </c>
      <c r="F17" s="34" t="s">
        <v>33</v>
      </c>
      <c r="G17" s="7"/>
      <c r="H17" s="7"/>
      <c r="I17" s="7"/>
      <c r="J17" s="34" t="s">
        <v>34</v>
      </c>
      <c r="K17" s="53" t="s">
        <v>35</v>
      </c>
    </row>
    <row r="18" spans="2:11" ht="16.2" thickBot="1" x14ac:dyDescent="0.35">
      <c r="B18" s="65"/>
      <c r="C18" s="24"/>
      <c r="D18" s="24"/>
      <c r="E18" s="24"/>
      <c r="F18" s="24"/>
      <c r="G18" s="24"/>
      <c r="H18" s="24"/>
      <c r="I18" s="24"/>
      <c r="J18" s="24"/>
      <c r="K18" s="66"/>
    </row>
  </sheetData>
  <pageMargins left="0.75" right="0.75" top="1" bottom="1" header="0.5" footer="0.5"/>
  <pageSetup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388F1-A645-4716-BDAF-A14158F8B7CF}">
  <dimension ref="A1:N18"/>
  <sheetViews>
    <sheetView zoomScaleNormal="100" zoomScaleSheetLayoutView="100" workbookViewId="0">
      <selection activeCell="F20" sqref="F20"/>
    </sheetView>
  </sheetViews>
  <sheetFormatPr defaultColWidth="9.109375" defaultRowHeight="15.6" x14ac:dyDescent="0.3"/>
  <cols>
    <col min="1" max="1" width="2.88671875" style="1" customWidth="1"/>
    <col min="2" max="2" width="11.5546875" style="1" customWidth="1"/>
    <col min="3" max="11" width="9.109375" style="1"/>
    <col min="12" max="12" width="1.77734375" style="1" customWidth="1"/>
    <col min="13" max="13" width="5.33203125" style="1" customWidth="1"/>
    <col min="14" max="16384" width="9.109375" style="1"/>
  </cols>
  <sheetData>
    <row r="1" spans="1:14" x14ac:dyDescent="0.3">
      <c r="A1" s="27" t="s">
        <v>0</v>
      </c>
    </row>
    <row r="2" spans="1:14" x14ac:dyDescent="0.3">
      <c r="A2" s="27"/>
    </row>
    <row r="3" spans="1:14" ht="16.2" thickBot="1" x14ac:dyDescent="0.35">
      <c r="B3" s="27" t="s">
        <v>66</v>
      </c>
      <c r="M3" s="27" t="s">
        <v>71</v>
      </c>
    </row>
    <row r="4" spans="1:14" ht="16.2" thickBot="1" x14ac:dyDescent="0.35">
      <c r="B4" s="28" t="s">
        <v>27</v>
      </c>
      <c r="C4" s="19"/>
      <c r="D4" s="19"/>
      <c r="E4" s="19"/>
      <c r="F4" s="19"/>
      <c r="G4" s="19"/>
      <c r="H4" s="19"/>
      <c r="I4" s="19"/>
      <c r="J4" s="19"/>
      <c r="K4" s="29"/>
      <c r="M4" s="27" t="s">
        <v>67</v>
      </c>
      <c r="N4" s="27"/>
    </row>
    <row r="5" spans="1:14" x14ac:dyDescent="0.3">
      <c r="B5" s="86" t="s">
        <v>6</v>
      </c>
      <c r="C5" s="96">
        <v>3000</v>
      </c>
      <c r="D5" s="100" t="s">
        <v>56</v>
      </c>
      <c r="E5" s="102">
        <v>200</v>
      </c>
      <c r="F5" s="22"/>
      <c r="G5" s="31"/>
      <c r="H5" s="22"/>
      <c r="I5" s="22"/>
      <c r="J5" s="22"/>
      <c r="K5" s="32"/>
      <c r="M5" s="27"/>
      <c r="N5" s="27" t="s">
        <v>57</v>
      </c>
    </row>
    <row r="6" spans="1:14" ht="16.2" thickBot="1" x14ac:dyDescent="0.35">
      <c r="B6" s="88" t="s">
        <v>7</v>
      </c>
      <c r="C6" s="25">
        <v>3000</v>
      </c>
      <c r="D6" s="101" t="s">
        <v>60</v>
      </c>
      <c r="E6" s="103">
        <v>110</v>
      </c>
      <c r="F6" s="22"/>
      <c r="G6" s="22"/>
      <c r="H6" s="30" t="s">
        <v>19</v>
      </c>
      <c r="I6" s="22"/>
      <c r="J6" s="22"/>
      <c r="K6" s="32"/>
      <c r="M6" s="27" t="s">
        <v>66</v>
      </c>
      <c r="N6" s="27"/>
    </row>
    <row r="7" spans="1:14" x14ac:dyDescent="0.3">
      <c r="B7" s="90" t="s">
        <v>8</v>
      </c>
      <c r="C7" s="91">
        <v>200</v>
      </c>
      <c r="D7" s="30" t="s">
        <v>36</v>
      </c>
      <c r="E7" s="22"/>
      <c r="F7" s="22"/>
      <c r="G7" s="22"/>
      <c r="H7" s="7" t="s">
        <v>18</v>
      </c>
      <c r="I7" s="22"/>
      <c r="J7" s="31" t="s">
        <v>37</v>
      </c>
      <c r="K7" s="32"/>
      <c r="M7" s="27"/>
      <c r="N7" s="27" t="s">
        <v>58</v>
      </c>
    </row>
    <row r="8" spans="1:14" ht="16.2" thickBot="1" x14ac:dyDescent="0.35">
      <c r="B8" s="33"/>
      <c r="C8" s="22"/>
      <c r="D8" s="7" t="s">
        <v>18</v>
      </c>
      <c r="E8" s="34"/>
      <c r="F8" s="34"/>
      <c r="G8" s="22"/>
      <c r="H8" s="7" t="s">
        <v>18</v>
      </c>
      <c r="I8" s="22"/>
      <c r="J8" s="7" t="s">
        <v>18</v>
      </c>
      <c r="K8" s="32"/>
      <c r="M8" s="1" t="s">
        <v>65</v>
      </c>
    </row>
    <row r="9" spans="1:14" ht="16.2" thickBot="1" x14ac:dyDescent="0.35">
      <c r="B9" s="16" t="s">
        <v>1</v>
      </c>
      <c r="C9" s="14" t="s">
        <v>2</v>
      </c>
      <c r="D9" s="92" t="s">
        <v>3</v>
      </c>
      <c r="E9" s="93" t="s">
        <v>9</v>
      </c>
      <c r="F9" s="94" t="s">
        <v>10</v>
      </c>
      <c r="G9" s="95" t="s">
        <v>4</v>
      </c>
      <c r="H9" s="57" t="s">
        <v>17</v>
      </c>
      <c r="I9" s="14" t="s">
        <v>5</v>
      </c>
      <c r="J9" s="35" t="s">
        <v>16</v>
      </c>
      <c r="K9" s="36"/>
      <c r="N9" s="98" t="s">
        <v>54</v>
      </c>
    </row>
    <row r="10" spans="1:14" x14ac:dyDescent="0.3">
      <c r="B10" s="16">
        <v>1</v>
      </c>
      <c r="C10" s="37">
        <v>12000</v>
      </c>
      <c r="D10" s="37">
        <f>G10*C7</f>
        <v>18000</v>
      </c>
      <c r="E10" s="38">
        <v>0</v>
      </c>
      <c r="F10" s="39">
        <v>19.999999999999996</v>
      </c>
      <c r="G10" s="40">
        <v>90</v>
      </c>
      <c r="H10" s="68">
        <f>G13+E10-F10-G10</f>
        <v>0</v>
      </c>
      <c r="I10" s="41">
        <f>C5</f>
        <v>3000</v>
      </c>
      <c r="J10" s="42">
        <f>I10+D10-C10</f>
        <v>9000</v>
      </c>
      <c r="K10" s="36"/>
      <c r="M10" s="1" t="s">
        <v>59</v>
      </c>
    </row>
    <row r="11" spans="1:14" x14ac:dyDescent="0.3">
      <c r="B11" s="16">
        <v>2</v>
      </c>
      <c r="C11" s="37">
        <v>28000</v>
      </c>
      <c r="D11" s="37">
        <f>G11*C7</f>
        <v>22000</v>
      </c>
      <c r="E11" s="43">
        <v>19.999999999999996</v>
      </c>
      <c r="F11" s="44">
        <v>0</v>
      </c>
      <c r="G11" s="45">
        <v>110</v>
      </c>
      <c r="H11" s="69">
        <f>G10+E11-F11-G11</f>
        <v>0</v>
      </c>
      <c r="I11" s="41">
        <f>J10</f>
        <v>9000</v>
      </c>
      <c r="J11" s="46">
        <f>I11+D11-C11</f>
        <v>3000</v>
      </c>
      <c r="K11" s="36"/>
      <c r="N11" s="1" t="s">
        <v>69</v>
      </c>
    </row>
    <row r="12" spans="1:14" ht="16.2" thickBot="1" x14ac:dyDescent="0.35">
      <c r="B12" s="16">
        <v>3</v>
      </c>
      <c r="C12" s="37">
        <v>24000</v>
      </c>
      <c r="D12" s="37">
        <f>G12*C7</f>
        <v>22000</v>
      </c>
      <c r="E12" s="43">
        <v>0</v>
      </c>
      <c r="F12" s="44">
        <v>0</v>
      </c>
      <c r="G12" s="45">
        <v>110</v>
      </c>
      <c r="H12" s="69">
        <f>G11+E12-F12-G12</f>
        <v>0</v>
      </c>
      <c r="I12" s="41">
        <f>J11</f>
        <v>3000</v>
      </c>
      <c r="J12" s="47">
        <f>I12+D12-C12</f>
        <v>1000</v>
      </c>
      <c r="K12" s="36"/>
    </row>
    <row r="13" spans="1:14" ht="16.2" thickBot="1" x14ac:dyDescent="0.35">
      <c r="B13" s="16">
        <v>4</v>
      </c>
      <c r="C13" s="37">
        <v>20000</v>
      </c>
      <c r="D13" s="37">
        <f>G13*C7</f>
        <v>22000</v>
      </c>
      <c r="E13" s="48">
        <v>0</v>
      </c>
      <c r="F13" s="49">
        <v>0</v>
      </c>
      <c r="G13" s="50">
        <v>110</v>
      </c>
      <c r="H13" s="70">
        <f>G12+E13-F13-G13</f>
        <v>0</v>
      </c>
      <c r="I13" s="41">
        <f>J12</f>
        <v>1000</v>
      </c>
      <c r="J13" s="51">
        <f>I13+D13-C13</f>
        <v>3000</v>
      </c>
      <c r="K13" s="36"/>
    </row>
    <row r="14" spans="1:14" x14ac:dyDescent="0.3">
      <c r="B14" s="6" t="s">
        <v>39</v>
      </c>
      <c r="C14" s="7">
        <f>SUM(C10:C13)</f>
        <v>84000</v>
      </c>
      <c r="D14" s="7">
        <f>SUM(D10:D13)</f>
        <v>84000</v>
      </c>
      <c r="E14" s="7">
        <f>SUM(E10:E13)</f>
        <v>19.999999999999996</v>
      </c>
      <c r="F14" s="7">
        <f>SUM(F10:F13)</f>
        <v>19.999999999999996</v>
      </c>
      <c r="G14" s="7"/>
      <c r="H14" s="7"/>
      <c r="I14" s="7" t="s">
        <v>12</v>
      </c>
      <c r="J14" s="7">
        <f>AVERAGE(I10:J13)</f>
        <v>4000</v>
      </c>
      <c r="K14" s="8"/>
    </row>
    <row r="15" spans="1:14" ht="16.2" thickBot="1" x14ac:dyDescent="0.35">
      <c r="B15" s="6"/>
      <c r="C15" s="7"/>
      <c r="D15" s="52" t="s">
        <v>11</v>
      </c>
      <c r="E15" s="14">
        <v>150</v>
      </c>
      <c r="F15" s="14">
        <v>250</v>
      </c>
      <c r="G15" s="7"/>
      <c r="H15" s="7"/>
      <c r="I15" s="52" t="s">
        <v>20</v>
      </c>
      <c r="J15" s="14">
        <v>9</v>
      </c>
      <c r="K15" s="8" t="s">
        <v>15</v>
      </c>
    </row>
    <row r="16" spans="1:14" ht="16.2" thickBot="1" x14ac:dyDescent="0.35">
      <c r="B16" s="33"/>
      <c r="C16" s="7"/>
      <c r="D16" s="52" t="s">
        <v>13</v>
      </c>
      <c r="E16" s="14">
        <f>E15*E14</f>
        <v>2999.9999999999995</v>
      </c>
      <c r="F16" s="14">
        <f>F15*F14</f>
        <v>4999.9999999999991</v>
      </c>
      <c r="G16" s="7"/>
      <c r="H16" s="7"/>
      <c r="I16" s="52" t="s">
        <v>13</v>
      </c>
      <c r="J16" s="37">
        <f>J15*J14</f>
        <v>36000</v>
      </c>
      <c r="K16" s="51">
        <f>SUM(E16,F16,J16)</f>
        <v>44000</v>
      </c>
    </row>
    <row r="17" spans="2:11" x14ac:dyDescent="0.3">
      <c r="B17" s="33"/>
      <c r="C17" s="7"/>
      <c r="D17" s="22"/>
      <c r="E17" s="7" t="s">
        <v>21</v>
      </c>
      <c r="F17" s="34" t="s">
        <v>33</v>
      </c>
      <c r="G17" s="7"/>
      <c r="H17" s="7"/>
      <c r="I17" s="7"/>
      <c r="J17" s="34" t="s">
        <v>34</v>
      </c>
      <c r="K17" s="53" t="s">
        <v>35</v>
      </c>
    </row>
    <row r="18" spans="2:11" ht="16.2" thickBot="1" x14ac:dyDescent="0.35">
      <c r="B18" s="65"/>
      <c r="C18" s="24"/>
      <c r="D18" s="24"/>
      <c r="E18" s="24"/>
      <c r="F18" s="24"/>
      <c r="G18" s="24"/>
      <c r="H18" s="24"/>
      <c r="I18" s="24"/>
      <c r="J18" s="24"/>
      <c r="K18" s="66"/>
    </row>
  </sheetData>
  <pageMargins left="0.75" right="0.75" top="1" bottom="1" header="0.5" footer="0.5"/>
  <pageSetup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FA4FD-AB14-4731-8182-3A3C42EEFBA2}">
  <dimension ref="A1:P18"/>
  <sheetViews>
    <sheetView zoomScaleNormal="100" zoomScaleSheetLayoutView="100" workbookViewId="0">
      <selection activeCell="G23" sqref="G23"/>
    </sheetView>
  </sheetViews>
  <sheetFormatPr defaultColWidth="9.109375" defaultRowHeight="15.6" x14ac:dyDescent="0.3"/>
  <cols>
    <col min="1" max="1" width="2.88671875" style="1" customWidth="1"/>
    <col min="2" max="2" width="11.5546875" style="1" customWidth="1"/>
    <col min="3" max="7" width="9.109375" style="1"/>
    <col min="8" max="9" width="9.44140625" style="1" bestFit="1" customWidth="1"/>
    <col min="10" max="13" width="9.109375" style="1"/>
    <col min="14" max="14" width="1.77734375" style="1" customWidth="1"/>
    <col min="15" max="15" width="5.33203125" style="1" customWidth="1"/>
    <col min="16" max="16384" width="9.109375" style="1"/>
  </cols>
  <sheetData>
    <row r="1" spans="1:16" x14ac:dyDescent="0.3">
      <c r="A1" s="27" t="s">
        <v>0</v>
      </c>
    </row>
    <row r="2" spans="1:16" x14ac:dyDescent="0.3">
      <c r="A2" s="27"/>
    </row>
    <row r="3" spans="1:16" ht="16.2" thickBot="1" x14ac:dyDescent="0.35">
      <c r="B3" s="27" t="s">
        <v>65</v>
      </c>
      <c r="O3" s="27" t="s">
        <v>71</v>
      </c>
    </row>
    <row r="4" spans="1:16" ht="16.2" thickBot="1" x14ac:dyDescent="0.35">
      <c r="B4" s="28" t="s">
        <v>27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29"/>
      <c r="O4" s="27" t="s">
        <v>67</v>
      </c>
      <c r="P4" s="27"/>
    </row>
    <row r="5" spans="1:16" x14ac:dyDescent="0.3">
      <c r="B5" s="86" t="s">
        <v>6</v>
      </c>
      <c r="C5" s="96">
        <v>3000</v>
      </c>
      <c r="D5" s="100" t="s">
        <v>56</v>
      </c>
      <c r="E5" s="102">
        <v>200</v>
      </c>
      <c r="F5" s="22"/>
      <c r="G5" s="31"/>
      <c r="H5" s="31"/>
      <c r="I5" s="31"/>
      <c r="J5" s="22"/>
      <c r="K5" s="22"/>
      <c r="L5" s="22"/>
      <c r="M5" s="32"/>
      <c r="O5" s="27"/>
      <c r="P5" s="27" t="s">
        <v>57</v>
      </c>
    </row>
    <row r="6" spans="1:16" ht="16.2" thickBot="1" x14ac:dyDescent="0.35">
      <c r="B6" s="88" t="s">
        <v>7</v>
      </c>
      <c r="C6" s="25">
        <v>3000</v>
      </c>
      <c r="D6" s="101" t="s">
        <v>60</v>
      </c>
      <c r="E6" s="103">
        <v>103</v>
      </c>
      <c r="F6" s="22"/>
      <c r="G6" s="22"/>
      <c r="H6" s="22"/>
      <c r="I6" s="22"/>
      <c r="J6" s="30" t="s">
        <v>19</v>
      </c>
      <c r="K6" s="22"/>
      <c r="L6" s="22"/>
      <c r="M6" s="32"/>
      <c r="O6" s="27" t="s">
        <v>66</v>
      </c>
      <c r="P6" s="27"/>
    </row>
    <row r="7" spans="1:16" x14ac:dyDescent="0.3">
      <c r="B7" s="90" t="s">
        <v>8</v>
      </c>
      <c r="C7" s="91">
        <v>200</v>
      </c>
      <c r="D7" s="30" t="s">
        <v>36</v>
      </c>
      <c r="E7" s="22"/>
      <c r="F7" s="22"/>
      <c r="G7" s="22"/>
      <c r="H7" s="22"/>
      <c r="I7" s="22"/>
      <c r="J7" s="7" t="s">
        <v>18</v>
      </c>
      <c r="K7" s="22"/>
      <c r="L7" s="31" t="s">
        <v>37</v>
      </c>
      <c r="M7" s="32"/>
      <c r="O7" s="27"/>
      <c r="P7" s="27" t="s">
        <v>58</v>
      </c>
    </row>
    <row r="8" spans="1:16" ht="16.2" thickBot="1" x14ac:dyDescent="0.35">
      <c r="B8" s="33"/>
      <c r="C8" s="22"/>
      <c r="D8" s="7" t="s">
        <v>18</v>
      </c>
      <c r="E8" s="34"/>
      <c r="F8" s="34"/>
      <c r="G8" s="22"/>
      <c r="H8" s="22"/>
      <c r="I8" s="22"/>
      <c r="J8" s="7" t="s">
        <v>18</v>
      </c>
      <c r="K8" s="22"/>
      <c r="L8" s="7" t="s">
        <v>18</v>
      </c>
      <c r="M8" s="32"/>
      <c r="O8" s="27" t="s">
        <v>65</v>
      </c>
      <c r="P8" s="27"/>
    </row>
    <row r="9" spans="1:16" ht="16.2" thickBot="1" x14ac:dyDescent="0.35">
      <c r="B9" s="16" t="s">
        <v>1</v>
      </c>
      <c r="C9" s="14" t="s">
        <v>2</v>
      </c>
      <c r="D9" s="92" t="s">
        <v>3</v>
      </c>
      <c r="E9" s="93" t="s">
        <v>9</v>
      </c>
      <c r="F9" s="94" t="s">
        <v>10</v>
      </c>
      <c r="G9" s="95" t="s">
        <v>4</v>
      </c>
      <c r="H9" s="7" t="s">
        <v>62</v>
      </c>
      <c r="I9" s="7" t="s">
        <v>61</v>
      </c>
      <c r="J9" s="57" t="s">
        <v>17</v>
      </c>
      <c r="K9" s="14" t="s">
        <v>5</v>
      </c>
      <c r="L9" s="35" t="s">
        <v>16</v>
      </c>
      <c r="M9" s="36"/>
      <c r="O9" s="27"/>
      <c r="P9" s="67" t="s">
        <v>54</v>
      </c>
    </row>
    <row r="10" spans="1:16" ht="16.2" thickBot="1" x14ac:dyDescent="0.35">
      <c r="B10" s="16">
        <v>1</v>
      </c>
      <c r="C10" s="37">
        <v>12000</v>
      </c>
      <c r="D10" s="37">
        <f>I10+H10</f>
        <v>16600.000000000004</v>
      </c>
      <c r="E10" s="38">
        <v>0</v>
      </c>
      <c r="F10" s="39">
        <v>20</v>
      </c>
      <c r="G10" s="40">
        <v>83.000000000000014</v>
      </c>
      <c r="H10" s="40">
        <v>0</v>
      </c>
      <c r="I10" s="40">
        <f>G10*$C$7</f>
        <v>16600.000000000004</v>
      </c>
      <c r="J10" s="68">
        <f>G13+E10-F10-G10</f>
        <v>0</v>
      </c>
      <c r="K10" s="41">
        <f>C5</f>
        <v>3000</v>
      </c>
      <c r="L10" s="42">
        <f>K10+D10-C10</f>
        <v>7600.0000000000036</v>
      </c>
      <c r="M10" s="36"/>
      <c r="O10" s="1" t="s">
        <v>59</v>
      </c>
    </row>
    <row r="11" spans="1:16" ht="16.2" thickBot="1" x14ac:dyDescent="0.35">
      <c r="B11" s="16">
        <v>2</v>
      </c>
      <c r="C11" s="37">
        <v>28000</v>
      </c>
      <c r="D11" s="37">
        <f t="shared" ref="D11:D13" si="0">I11+H11</f>
        <v>20600</v>
      </c>
      <c r="E11" s="43">
        <v>20</v>
      </c>
      <c r="F11" s="44">
        <v>0</v>
      </c>
      <c r="G11" s="45">
        <v>103</v>
      </c>
      <c r="H11" s="40">
        <v>0</v>
      </c>
      <c r="I11" s="40">
        <f t="shared" ref="I11:I13" si="1">G11*$C$7</f>
        <v>20600</v>
      </c>
      <c r="J11" s="69">
        <f>G10+E11-F11-G11</f>
        <v>0</v>
      </c>
      <c r="K11" s="41">
        <f>L10</f>
        <v>7600.0000000000036</v>
      </c>
      <c r="L11" s="46">
        <f>K11+D11-C11</f>
        <v>200.00000000000364</v>
      </c>
      <c r="M11" s="36"/>
      <c r="P11" s="1" t="s">
        <v>69</v>
      </c>
    </row>
    <row r="12" spans="1:16" ht="16.2" thickBot="1" x14ac:dyDescent="0.35">
      <c r="B12" s="16">
        <v>3</v>
      </c>
      <c r="C12" s="37">
        <v>24000</v>
      </c>
      <c r="D12" s="37">
        <f t="shared" si="0"/>
        <v>24000</v>
      </c>
      <c r="E12" s="43">
        <v>0</v>
      </c>
      <c r="F12" s="44">
        <v>0</v>
      </c>
      <c r="G12" s="45">
        <v>103</v>
      </c>
      <c r="H12" s="40">
        <v>3400</v>
      </c>
      <c r="I12" s="40">
        <f t="shared" si="1"/>
        <v>20600</v>
      </c>
      <c r="J12" s="69">
        <f>G11+E12-F12-G12</f>
        <v>0</v>
      </c>
      <c r="K12" s="41">
        <f>L11</f>
        <v>200.00000000000364</v>
      </c>
      <c r="L12" s="47">
        <f>K12+D12-C12</f>
        <v>200.00000000000364</v>
      </c>
      <c r="M12" s="36"/>
    </row>
    <row r="13" spans="1:16" ht="16.2" thickBot="1" x14ac:dyDescent="0.35">
      <c r="B13" s="16">
        <v>4</v>
      </c>
      <c r="C13" s="37">
        <v>20000</v>
      </c>
      <c r="D13" s="37">
        <f t="shared" si="0"/>
        <v>22800</v>
      </c>
      <c r="E13" s="48">
        <v>0</v>
      </c>
      <c r="F13" s="49">
        <v>0</v>
      </c>
      <c r="G13" s="50">
        <v>103</v>
      </c>
      <c r="H13" s="40">
        <v>2200</v>
      </c>
      <c r="I13" s="40">
        <f t="shared" si="1"/>
        <v>20600</v>
      </c>
      <c r="J13" s="70">
        <f>G12+E13-F13-G13</f>
        <v>0</v>
      </c>
      <c r="K13" s="41">
        <f>L12</f>
        <v>200.00000000000364</v>
      </c>
      <c r="L13" s="51">
        <f>K13+D13-C13</f>
        <v>3000.0000000000036</v>
      </c>
      <c r="M13" s="36"/>
    </row>
    <row r="14" spans="1:16" x14ac:dyDescent="0.3">
      <c r="B14" s="6" t="s">
        <v>39</v>
      </c>
      <c r="C14" s="7">
        <f>SUM(C10:C13)</f>
        <v>84000</v>
      </c>
      <c r="D14" s="7">
        <f>SUM(D10:D13)</f>
        <v>84000</v>
      </c>
      <c r="E14" s="7">
        <f>SUM(E10:E13)</f>
        <v>20</v>
      </c>
      <c r="F14" s="7">
        <f>SUM(F10:F13)</f>
        <v>20</v>
      </c>
      <c r="G14" s="7"/>
      <c r="H14" s="7">
        <f t="shared" ref="H14:I14" si="2">SUM(H10:H13)</f>
        <v>5600</v>
      </c>
      <c r="I14" s="7">
        <f t="shared" si="2"/>
        <v>78400</v>
      </c>
      <c r="J14" s="7"/>
      <c r="K14" s="7" t="s">
        <v>12</v>
      </c>
      <c r="L14" s="7">
        <f>AVERAGE(K10:L13)</f>
        <v>2750.0000000000032</v>
      </c>
      <c r="M14" s="8"/>
    </row>
    <row r="15" spans="1:16" ht="16.2" thickBot="1" x14ac:dyDescent="0.35">
      <c r="B15" s="6"/>
      <c r="C15" s="7"/>
      <c r="D15" s="52" t="s">
        <v>11</v>
      </c>
      <c r="E15" s="14">
        <v>150</v>
      </c>
      <c r="F15" s="14">
        <v>250</v>
      </c>
      <c r="G15" s="7"/>
      <c r="H15" s="14">
        <v>3</v>
      </c>
      <c r="I15" s="14">
        <v>2</v>
      </c>
      <c r="J15" s="7"/>
      <c r="K15" s="52" t="s">
        <v>20</v>
      </c>
      <c r="L15" s="14">
        <v>9</v>
      </c>
      <c r="M15" s="8" t="s">
        <v>15</v>
      </c>
    </row>
    <row r="16" spans="1:16" ht="16.2" thickBot="1" x14ac:dyDescent="0.35">
      <c r="B16" s="33"/>
      <c r="C16" s="7"/>
      <c r="D16" s="52" t="s">
        <v>13</v>
      </c>
      <c r="E16" s="14">
        <f>E15*E14</f>
        <v>3000</v>
      </c>
      <c r="F16" s="14">
        <f>F15*F14</f>
        <v>5000</v>
      </c>
      <c r="G16" s="7"/>
      <c r="H16" s="14">
        <f t="shared" ref="H16:I16" si="3">H15*H14</f>
        <v>16800</v>
      </c>
      <c r="I16" s="14">
        <f t="shared" si="3"/>
        <v>156800</v>
      </c>
      <c r="J16" s="7"/>
      <c r="K16" s="52" t="s">
        <v>13</v>
      </c>
      <c r="L16" s="37">
        <f>L15*L14</f>
        <v>24750.000000000029</v>
      </c>
      <c r="M16" s="51">
        <f>E16+F16+H16+I16+L16</f>
        <v>206350.00000000003</v>
      </c>
    </row>
    <row r="17" spans="2:13" x14ac:dyDescent="0.3">
      <c r="B17" s="33"/>
      <c r="C17" s="7"/>
      <c r="D17" s="22"/>
      <c r="E17" s="7" t="s">
        <v>21</v>
      </c>
      <c r="F17" s="34" t="s">
        <v>33</v>
      </c>
      <c r="G17" s="7"/>
      <c r="H17" s="34" t="s">
        <v>63</v>
      </c>
      <c r="I17" s="34" t="s">
        <v>64</v>
      </c>
      <c r="J17" s="7"/>
      <c r="K17" s="7"/>
      <c r="L17" s="34" t="s">
        <v>34</v>
      </c>
      <c r="M17" s="53" t="s">
        <v>35</v>
      </c>
    </row>
    <row r="18" spans="2:13" ht="16.2" thickBot="1" x14ac:dyDescent="0.35">
      <c r="B18" s="65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66"/>
    </row>
  </sheetData>
  <pageMargins left="0.75" right="0.75" top="1" bottom="1" header="0.5" footer="0.5"/>
  <pageSetup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8E69D-7E4D-46A5-84F4-80D3B61B1D6A}">
  <dimension ref="A1:Q18"/>
  <sheetViews>
    <sheetView tabSelected="1" zoomScaleNormal="100" zoomScaleSheetLayoutView="100" workbookViewId="0">
      <selection activeCell="N20" sqref="N20"/>
    </sheetView>
  </sheetViews>
  <sheetFormatPr defaultColWidth="9.109375" defaultRowHeight="15.6" x14ac:dyDescent="0.3"/>
  <cols>
    <col min="1" max="1" width="2.88671875" style="1" customWidth="1"/>
    <col min="2" max="2" width="11.5546875" style="1" customWidth="1"/>
    <col min="3" max="7" width="9.109375" style="1"/>
    <col min="8" max="9" width="9.44140625" style="1" bestFit="1" customWidth="1"/>
    <col min="10" max="10" width="9.44140625" style="1" customWidth="1"/>
    <col min="11" max="14" width="9.109375" style="1"/>
    <col min="15" max="15" width="1.77734375" style="1" customWidth="1"/>
    <col min="16" max="16" width="5.33203125" style="1" customWidth="1"/>
    <col min="17" max="16384" width="9.109375" style="1"/>
  </cols>
  <sheetData>
    <row r="1" spans="1:17" x14ac:dyDescent="0.3">
      <c r="A1" s="27" t="s">
        <v>0</v>
      </c>
    </row>
    <row r="2" spans="1:17" x14ac:dyDescent="0.3">
      <c r="A2" s="27"/>
    </row>
    <row r="3" spans="1:17" ht="16.2" thickBot="1" x14ac:dyDescent="0.35">
      <c r="B3" s="27" t="s">
        <v>59</v>
      </c>
      <c r="P3" s="27" t="s">
        <v>71</v>
      </c>
    </row>
    <row r="4" spans="1:17" ht="16.2" thickBot="1" x14ac:dyDescent="0.35">
      <c r="B4" s="28" t="s">
        <v>27</v>
      </c>
      <c r="C4" s="19"/>
      <c r="D4" s="19"/>
      <c r="E4" s="19"/>
      <c r="F4" s="19"/>
      <c r="G4" s="19"/>
      <c r="H4" s="19"/>
      <c r="I4" s="19"/>
      <c r="J4" s="4"/>
      <c r="K4" s="19"/>
      <c r="L4" s="19"/>
      <c r="M4" s="19"/>
      <c r="N4" s="29"/>
      <c r="P4" s="27" t="s">
        <v>67</v>
      </c>
      <c r="Q4" s="27"/>
    </row>
    <row r="5" spans="1:17" x14ac:dyDescent="0.3">
      <c r="B5" s="86" t="s">
        <v>6</v>
      </c>
      <c r="C5" s="96">
        <v>3000</v>
      </c>
      <c r="D5" s="100" t="s">
        <v>56</v>
      </c>
      <c r="E5" s="102">
        <v>200</v>
      </c>
      <c r="F5" s="22"/>
      <c r="G5" s="31"/>
      <c r="H5" s="31"/>
      <c r="I5" s="31"/>
      <c r="J5" s="105"/>
      <c r="K5" s="22"/>
      <c r="L5" s="22"/>
      <c r="M5" s="22"/>
      <c r="N5" s="32"/>
      <c r="P5" s="27"/>
      <c r="Q5" s="27" t="s">
        <v>57</v>
      </c>
    </row>
    <row r="6" spans="1:17" ht="16.2" thickBot="1" x14ac:dyDescent="0.35">
      <c r="B6" s="88" t="s">
        <v>7</v>
      </c>
      <c r="C6" s="25">
        <v>3000</v>
      </c>
      <c r="D6" s="101" t="s">
        <v>60</v>
      </c>
      <c r="E6" s="103">
        <v>103</v>
      </c>
      <c r="F6" s="22"/>
      <c r="G6" s="22"/>
      <c r="H6" s="22"/>
      <c r="I6" s="22"/>
      <c r="J6" s="7"/>
      <c r="K6" s="30" t="s">
        <v>19</v>
      </c>
      <c r="L6" s="22"/>
      <c r="M6" s="22"/>
      <c r="N6" s="32"/>
      <c r="P6" s="27" t="s">
        <v>66</v>
      </c>
      <c r="Q6" s="27"/>
    </row>
    <row r="7" spans="1:17" x14ac:dyDescent="0.3">
      <c r="B7" s="90" t="s">
        <v>8</v>
      </c>
      <c r="C7" s="91">
        <v>200</v>
      </c>
      <c r="D7" s="30" t="s">
        <v>36</v>
      </c>
      <c r="E7" s="22"/>
      <c r="F7" s="22"/>
      <c r="G7" s="22"/>
      <c r="H7" s="22"/>
      <c r="I7" s="22"/>
      <c r="J7" s="106" t="s">
        <v>70</v>
      </c>
      <c r="K7" s="7" t="s">
        <v>18</v>
      </c>
      <c r="L7" s="22"/>
      <c r="M7" s="31" t="s">
        <v>37</v>
      </c>
      <c r="N7" s="32"/>
      <c r="P7" s="27"/>
      <c r="Q7" s="27" t="s">
        <v>58</v>
      </c>
    </row>
    <row r="8" spans="1:17" ht="16.2" thickBot="1" x14ac:dyDescent="0.35">
      <c r="B8" s="33"/>
      <c r="C8" s="22"/>
      <c r="D8" s="7" t="s">
        <v>18</v>
      </c>
      <c r="E8" s="34"/>
      <c r="F8" s="34"/>
      <c r="G8" s="22"/>
      <c r="H8" s="22"/>
      <c r="I8" s="22"/>
      <c r="J8" s="107">
        <v>0.1</v>
      </c>
      <c r="K8" s="7" t="s">
        <v>18</v>
      </c>
      <c r="L8" s="22"/>
      <c r="M8" s="7" t="s">
        <v>18</v>
      </c>
      <c r="N8" s="32"/>
      <c r="P8" s="27" t="s">
        <v>65</v>
      </c>
      <c r="Q8" s="27"/>
    </row>
    <row r="9" spans="1:17" ht="16.2" thickBot="1" x14ac:dyDescent="0.35">
      <c r="B9" s="16" t="s">
        <v>1</v>
      </c>
      <c r="C9" s="14" t="s">
        <v>2</v>
      </c>
      <c r="D9" s="92" t="s">
        <v>3</v>
      </c>
      <c r="E9" s="93" t="s">
        <v>9</v>
      </c>
      <c r="F9" s="94" t="s">
        <v>10</v>
      </c>
      <c r="G9" s="95" t="s">
        <v>4</v>
      </c>
      <c r="H9" s="7" t="s">
        <v>62</v>
      </c>
      <c r="I9" s="7" t="s">
        <v>61</v>
      </c>
      <c r="J9" s="7" t="s">
        <v>68</v>
      </c>
      <c r="K9" s="57" t="s">
        <v>17</v>
      </c>
      <c r="L9" s="14" t="s">
        <v>5</v>
      </c>
      <c r="M9" s="35" t="s">
        <v>16</v>
      </c>
      <c r="N9" s="36"/>
      <c r="P9" s="27"/>
      <c r="Q9" s="67" t="s">
        <v>54</v>
      </c>
    </row>
    <row r="10" spans="1:17" ht="16.2" thickBot="1" x14ac:dyDescent="0.35">
      <c r="B10" s="16">
        <v>1</v>
      </c>
      <c r="C10" s="37">
        <v>12000</v>
      </c>
      <c r="D10" s="37">
        <f>I10+H10</f>
        <v>18080</v>
      </c>
      <c r="E10" s="38">
        <v>0</v>
      </c>
      <c r="F10" s="39">
        <v>12.600000000000009</v>
      </c>
      <c r="G10" s="40">
        <v>90.399999999999991</v>
      </c>
      <c r="H10" s="40">
        <v>0</v>
      </c>
      <c r="I10" s="40">
        <f>G10*$C$7</f>
        <v>18080</v>
      </c>
      <c r="J10" s="40">
        <f>I10*$J$8</f>
        <v>1808</v>
      </c>
      <c r="K10" s="68">
        <f>G13+E10-F10-G10</f>
        <v>0</v>
      </c>
      <c r="L10" s="41">
        <f>C5</f>
        <v>3000</v>
      </c>
      <c r="M10" s="42">
        <f>L10+D10-C10</f>
        <v>9080</v>
      </c>
      <c r="N10" s="36"/>
      <c r="P10" s="27" t="s">
        <v>59</v>
      </c>
    </row>
    <row r="11" spans="1:17" ht="16.2" thickBot="1" x14ac:dyDescent="0.35">
      <c r="B11" s="16">
        <v>2</v>
      </c>
      <c r="C11" s="37">
        <v>28000</v>
      </c>
      <c r="D11" s="37">
        <f t="shared" ref="D11:D13" si="0">I11+H11</f>
        <v>20600</v>
      </c>
      <c r="E11" s="43">
        <v>12.600000000000023</v>
      </c>
      <c r="F11" s="44">
        <v>0</v>
      </c>
      <c r="G11" s="45">
        <v>103</v>
      </c>
      <c r="H11" s="40">
        <v>0</v>
      </c>
      <c r="I11" s="40">
        <f t="shared" ref="I11:I13" si="1">G11*$C$7</f>
        <v>20600</v>
      </c>
      <c r="J11" s="40">
        <f t="shared" ref="J11:J13" si="2">I11*$J$8</f>
        <v>2060</v>
      </c>
      <c r="K11" s="69">
        <f>G10+E11-F11-G11</f>
        <v>0</v>
      </c>
      <c r="L11" s="41">
        <f>M10</f>
        <v>9080</v>
      </c>
      <c r="M11" s="46">
        <f>L11+D11-C11</f>
        <v>1680</v>
      </c>
      <c r="N11" s="36"/>
      <c r="Q11" s="27" t="s">
        <v>69</v>
      </c>
    </row>
    <row r="12" spans="1:17" ht="16.2" thickBot="1" x14ac:dyDescent="0.35">
      <c r="B12" s="16">
        <v>3</v>
      </c>
      <c r="C12" s="37">
        <v>24000</v>
      </c>
      <c r="D12" s="37">
        <f t="shared" si="0"/>
        <v>22660</v>
      </c>
      <c r="E12" s="43">
        <v>0</v>
      </c>
      <c r="F12" s="44">
        <v>0</v>
      </c>
      <c r="G12" s="45">
        <v>103</v>
      </c>
      <c r="H12" s="40">
        <v>2060</v>
      </c>
      <c r="I12" s="40">
        <f t="shared" si="1"/>
        <v>20600</v>
      </c>
      <c r="J12" s="40">
        <f t="shared" si="2"/>
        <v>2060</v>
      </c>
      <c r="K12" s="69">
        <f>G11+E12-F12-G12</f>
        <v>0</v>
      </c>
      <c r="L12" s="41">
        <f>M11</f>
        <v>1680</v>
      </c>
      <c r="M12" s="47">
        <f>L12+D12-C12</f>
        <v>340</v>
      </c>
      <c r="N12" s="36"/>
    </row>
    <row r="13" spans="1:17" ht="16.2" thickBot="1" x14ac:dyDescent="0.35">
      <c r="B13" s="16">
        <v>4</v>
      </c>
      <c r="C13" s="37">
        <v>20000</v>
      </c>
      <c r="D13" s="37">
        <f t="shared" si="0"/>
        <v>22660</v>
      </c>
      <c r="E13" s="48">
        <v>0</v>
      </c>
      <c r="F13" s="49">
        <v>0</v>
      </c>
      <c r="G13" s="50">
        <v>103</v>
      </c>
      <c r="H13" s="40">
        <v>2060.0000000000005</v>
      </c>
      <c r="I13" s="40">
        <f t="shared" si="1"/>
        <v>20600</v>
      </c>
      <c r="J13" s="40">
        <f t="shared" si="2"/>
        <v>2060</v>
      </c>
      <c r="K13" s="70">
        <f>G12+E13-F13-G13</f>
        <v>0</v>
      </c>
      <c r="L13" s="41">
        <f>M12</f>
        <v>340</v>
      </c>
      <c r="M13" s="51">
        <f>L13+D13-C13</f>
        <v>3000</v>
      </c>
      <c r="N13" s="36"/>
    </row>
    <row r="14" spans="1:17" x14ac:dyDescent="0.3">
      <c r="B14" s="6" t="s">
        <v>39</v>
      </c>
      <c r="C14" s="7">
        <f>SUM(C10:C13)</f>
        <v>84000</v>
      </c>
      <c r="D14" s="7">
        <f>SUM(D10:D13)</f>
        <v>84000</v>
      </c>
      <c r="E14" s="7">
        <f>SUM(E10:E13)</f>
        <v>12.600000000000023</v>
      </c>
      <c r="F14" s="7">
        <f>SUM(F10:F13)</f>
        <v>12.600000000000009</v>
      </c>
      <c r="G14" s="7"/>
      <c r="H14" s="7">
        <f t="shared" ref="H14:I14" si="3">SUM(H10:H13)</f>
        <v>4120</v>
      </c>
      <c r="I14" s="7">
        <f t="shared" si="3"/>
        <v>79880</v>
      </c>
      <c r="J14" s="7"/>
      <c r="K14" s="7"/>
      <c r="L14" s="7" t="s">
        <v>12</v>
      </c>
      <c r="M14" s="7">
        <f>AVERAGE(L10:M13)</f>
        <v>3525</v>
      </c>
      <c r="N14" s="8"/>
    </row>
    <row r="15" spans="1:17" ht="16.2" thickBot="1" x14ac:dyDescent="0.35">
      <c r="B15" s="6"/>
      <c r="C15" s="7"/>
      <c r="D15" s="52" t="s">
        <v>11</v>
      </c>
      <c r="E15" s="14">
        <v>150</v>
      </c>
      <c r="F15" s="14">
        <v>250</v>
      </c>
      <c r="G15" s="7"/>
      <c r="H15" s="14">
        <v>3</v>
      </c>
      <c r="I15" s="14">
        <v>2</v>
      </c>
      <c r="J15" s="7"/>
      <c r="K15" s="7"/>
      <c r="L15" s="52" t="s">
        <v>20</v>
      </c>
      <c r="M15" s="14">
        <v>9</v>
      </c>
      <c r="N15" s="8" t="s">
        <v>15</v>
      </c>
    </row>
    <row r="16" spans="1:17" ht="16.2" thickBot="1" x14ac:dyDescent="0.35">
      <c r="B16" s="33"/>
      <c r="C16" s="7"/>
      <c r="D16" s="52" t="s">
        <v>13</v>
      </c>
      <c r="E16" s="14">
        <f>E15*E14</f>
        <v>1890.0000000000034</v>
      </c>
      <c r="F16" s="14">
        <f>F15*F14</f>
        <v>3150.0000000000023</v>
      </c>
      <c r="G16" s="7"/>
      <c r="H16" s="14">
        <f t="shared" ref="H16:I16" si="4">H15*H14</f>
        <v>12360</v>
      </c>
      <c r="I16" s="14">
        <f t="shared" si="4"/>
        <v>159760</v>
      </c>
      <c r="J16" s="7"/>
      <c r="K16" s="7"/>
      <c r="L16" s="52" t="s">
        <v>13</v>
      </c>
      <c r="M16" s="37">
        <f>M15*M14</f>
        <v>31725</v>
      </c>
      <c r="N16" s="51">
        <f>E16+F16+H16+I16+M16</f>
        <v>208885</v>
      </c>
    </row>
    <row r="17" spans="2:14" x14ac:dyDescent="0.3">
      <c r="B17" s="33"/>
      <c r="C17" s="7"/>
      <c r="D17" s="22"/>
      <c r="E17" s="7" t="s">
        <v>21</v>
      </c>
      <c r="F17" s="34" t="s">
        <v>33</v>
      </c>
      <c r="G17" s="7"/>
      <c r="H17" s="34" t="s">
        <v>63</v>
      </c>
      <c r="I17" s="34" t="s">
        <v>64</v>
      </c>
      <c r="J17" s="34"/>
      <c r="K17" s="7"/>
      <c r="L17" s="7"/>
      <c r="M17" s="34" t="s">
        <v>34</v>
      </c>
      <c r="N17" s="53" t="s">
        <v>35</v>
      </c>
    </row>
    <row r="18" spans="2:14" ht="16.2" thickBot="1" x14ac:dyDescent="0.35">
      <c r="B18" s="65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66"/>
    </row>
  </sheetData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LC-CD-MX-Aggregate Plans</vt:lpstr>
      <vt:lpstr>LP Aggregate Planning</vt:lpstr>
      <vt:lpstr>AP-LP1</vt:lpstr>
      <vt:lpstr>AP-LP2</vt:lpstr>
      <vt:lpstr>AP-LP3</vt:lpstr>
      <vt:lpstr>AP-LP4</vt:lpstr>
      <vt:lpstr>AP-LP5</vt:lpstr>
      <vt:lpstr>'AP-LP1'!Print_Area</vt:lpstr>
      <vt:lpstr>'AP-LP2'!Print_Area</vt:lpstr>
      <vt:lpstr>'AP-LP3'!Print_Area</vt:lpstr>
      <vt:lpstr>'AP-LP4'!Print_Area</vt:lpstr>
      <vt:lpstr>'AP-LP5'!Print_Area</vt:lpstr>
      <vt:lpstr>'LP Aggregate Planning'!Print_Area</vt:lpstr>
    </vt:vector>
  </TitlesOfParts>
  <Company>COB-UCD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D. Harper</dc:creator>
  <cp:lastModifiedBy>Michael Harper</cp:lastModifiedBy>
  <cp:lastPrinted>2012-01-16T18:37:45Z</cp:lastPrinted>
  <dcterms:created xsi:type="dcterms:W3CDTF">2004-09-15T19:39:48Z</dcterms:created>
  <dcterms:modified xsi:type="dcterms:W3CDTF">2017-11-15T00:37:17Z</dcterms:modified>
</cp:coreProperties>
</file>