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8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mharper\Documents\B0-Red Book\A0-OM-Red Book-2016\A-OM-Red Book-2016\"/>
    </mc:Choice>
  </mc:AlternateContent>
  <bookViews>
    <workbookView xWindow="360" yWindow="135" windowWidth="11340" windowHeight="5520" activeTab="8"/>
  </bookViews>
  <sheets>
    <sheet name="Models" sheetId="2" r:id="rId1"/>
    <sheet name="Reciprocal" sheetId="8" r:id="rId2"/>
    <sheet name="Logarithmic" sheetId="9" r:id="rId3"/>
    <sheet name="Polynomial" sheetId="10" r:id="rId4"/>
    <sheet name="Exponential" sheetId="6" r:id="rId5"/>
    <sheet name="Power" sheetId="7" r:id="rId6"/>
    <sheet name="Sigmoid" sheetId="5" r:id="rId7"/>
    <sheet name="Session" sheetId="3" r:id="rId8"/>
    <sheet name="Sheet1" sheetId="4" r:id="rId9"/>
  </sheets>
  <definedNames>
    <definedName name="_xlnm.Print_Area" localSheetId="8">Sheet1!$A$1:$AA$43</definedName>
  </definedNames>
  <calcPr calcId="152511"/>
</workbook>
</file>

<file path=xl/calcChain.xml><?xml version="1.0" encoding="utf-8"?>
<calcChain xmlns="http://schemas.openxmlformats.org/spreadsheetml/2006/main">
  <c r="Q6" i="3" l="1"/>
  <c r="T6" i="3" s="1"/>
  <c r="Q5" i="3"/>
  <c r="P5" i="3"/>
  <c r="D6" i="3"/>
  <c r="P6" i="3" s="1"/>
  <c r="S6" i="3" s="1"/>
  <c r="E7" i="3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D25" i="3" s="1"/>
  <c r="P25" i="3" s="1"/>
  <c r="S25" i="3" s="1"/>
  <c r="V7" i="10"/>
  <c r="V8" i="10"/>
  <c r="V6" i="10"/>
  <c r="Q19" i="3" l="1"/>
  <c r="D20" i="3"/>
  <c r="P20" i="3" s="1"/>
  <c r="S20" i="3" s="1"/>
  <c r="Q9" i="3"/>
  <c r="D12" i="3"/>
  <c r="P12" i="3" s="1"/>
  <c r="S12" i="3" s="1"/>
  <c r="Q17" i="3"/>
  <c r="T17" i="3" s="1"/>
  <c r="Q7" i="3"/>
  <c r="D8" i="3"/>
  <c r="P8" i="3" s="1"/>
  <c r="S8" i="3" s="1"/>
  <c r="Q25" i="3"/>
  <c r="R25" i="3" s="1"/>
  <c r="Q15" i="3"/>
  <c r="R15" i="3" s="1"/>
  <c r="D24" i="3"/>
  <c r="P24" i="3" s="1"/>
  <c r="S24" i="3" s="1"/>
  <c r="D7" i="3"/>
  <c r="P7" i="3" s="1"/>
  <c r="S7" i="3" s="1"/>
  <c r="Q23" i="3"/>
  <c r="R23" i="3" s="1"/>
  <c r="Q11" i="3"/>
  <c r="R11" i="3" s="1"/>
  <c r="R6" i="3"/>
  <c r="D16" i="3"/>
  <c r="P16" i="3" s="1"/>
  <c r="S16" i="3" s="1"/>
  <c r="Q21" i="3"/>
  <c r="R21" i="3" s="1"/>
  <c r="Q13" i="3"/>
  <c r="T13" i="3" s="1"/>
  <c r="T25" i="3"/>
  <c r="T9" i="3"/>
  <c r="R9" i="3"/>
  <c r="T23" i="3"/>
  <c r="T15" i="3"/>
  <c r="T21" i="3"/>
  <c r="R19" i="3"/>
  <c r="T19" i="3"/>
  <c r="D23" i="3"/>
  <c r="P23" i="3" s="1"/>
  <c r="S23" i="3" s="1"/>
  <c r="D19" i="3"/>
  <c r="P19" i="3" s="1"/>
  <c r="S19" i="3" s="1"/>
  <c r="D15" i="3"/>
  <c r="P15" i="3" s="1"/>
  <c r="S15" i="3" s="1"/>
  <c r="D11" i="3"/>
  <c r="P11" i="3" s="1"/>
  <c r="S11" i="3" s="1"/>
  <c r="D22" i="3"/>
  <c r="P22" i="3" s="1"/>
  <c r="S22" i="3" s="1"/>
  <c r="D18" i="3"/>
  <c r="P18" i="3" s="1"/>
  <c r="S18" i="3" s="1"/>
  <c r="D14" i="3"/>
  <c r="P14" i="3" s="1"/>
  <c r="S14" i="3" s="1"/>
  <c r="D10" i="3"/>
  <c r="P10" i="3" s="1"/>
  <c r="S10" i="3" s="1"/>
  <c r="Q24" i="3"/>
  <c r="Q22" i="3"/>
  <c r="Q20" i="3"/>
  <c r="Q18" i="3"/>
  <c r="Q16" i="3"/>
  <c r="Q14" i="3"/>
  <c r="Q12" i="3"/>
  <c r="Q10" i="3"/>
  <c r="Q8" i="3"/>
  <c r="D21" i="3"/>
  <c r="P21" i="3" s="1"/>
  <c r="S21" i="3" s="1"/>
  <c r="D17" i="3"/>
  <c r="P17" i="3" s="1"/>
  <c r="S17" i="3" s="1"/>
  <c r="D13" i="3"/>
  <c r="P13" i="3" s="1"/>
  <c r="S13" i="3" s="1"/>
  <c r="D9" i="3"/>
  <c r="P9" i="3" s="1"/>
  <c r="S9" i="3" s="1"/>
  <c r="AA6" i="10"/>
  <c r="AA7" i="10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5" i="10"/>
  <c r="Y6" i="10"/>
  <c r="Z6" i="10"/>
  <c r="Y7" i="10"/>
  <c r="Z7" i="10"/>
  <c r="Y8" i="10"/>
  <c r="Z8" i="10"/>
  <c r="Y9" i="10"/>
  <c r="Z9" i="10"/>
  <c r="Y10" i="10"/>
  <c r="Z10" i="10"/>
  <c r="Y11" i="10"/>
  <c r="Z11" i="10"/>
  <c r="Y12" i="10"/>
  <c r="Z12" i="10"/>
  <c r="Y13" i="10"/>
  <c r="Z13" i="10"/>
  <c r="Y14" i="10"/>
  <c r="Z14" i="10"/>
  <c r="Y15" i="10"/>
  <c r="Z15" i="10"/>
  <c r="Y16" i="10"/>
  <c r="Z16" i="10"/>
  <c r="Y17" i="10"/>
  <c r="Z17" i="10"/>
  <c r="Y18" i="10"/>
  <c r="Z18" i="10"/>
  <c r="Y19" i="10"/>
  <c r="Z19" i="10"/>
  <c r="Y20" i="10"/>
  <c r="Z20" i="10"/>
  <c r="Y21" i="10"/>
  <c r="Z21" i="10"/>
  <c r="Y22" i="10"/>
  <c r="Z22" i="10"/>
  <c r="Y23" i="10"/>
  <c r="Z23" i="10"/>
  <c r="Z5" i="10"/>
  <c r="Y5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6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7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6" i="10"/>
  <c r="G7" i="10"/>
  <c r="I7" i="9"/>
  <c r="J7" i="9"/>
  <c r="I8" i="9"/>
  <c r="J8" i="9"/>
  <c r="I9" i="9"/>
  <c r="J9" i="9"/>
  <c r="I10" i="9"/>
  <c r="J10" i="9"/>
  <c r="I11" i="9"/>
  <c r="J11" i="9"/>
  <c r="I12" i="9"/>
  <c r="J12" i="9"/>
  <c r="I13" i="9"/>
  <c r="J13" i="9"/>
  <c r="I14" i="9"/>
  <c r="J14" i="9"/>
  <c r="I15" i="9"/>
  <c r="J15" i="9"/>
  <c r="I16" i="9"/>
  <c r="J16" i="9"/>
  <c r="I17" i="9"/>
  <c r="J17" i="9"/>
  <c r="I18" i="9"/>
  <c r="J18" i="9"/>
  <c r="I19" i="9"/>
  <c r="J19" i="9"/>
  <c r="I20" i="9"/>
  <c r="J20" i="9"/>
  <c r="I21" i="9"/>
  <c r="J21" i="9"/>
  <c r="I22" i="9"/>
  <c r="J22" i="9"/>
  <c r="I23" i="9"/>
  <c r="J23" i="9"/>
  <c r="I24" i="9"/>
  <c r="J24" i="9"/>
  <c r="J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6" i="9"/>
  <c r="I6" i="9"/>
  <c r="G7" i="9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6" i="8"/>
  <c r="F7" i="8"/>
  <c r="I7" i="8" s="1"/>
  <c r="F8" i="8"/>
  <c r="I8" i="8" s="1"/>
  <c r="F9" i="8"/>
  <c r="I9" i="8" s="1"/>
  <c r="F10" i="8"/>
  <c r="I10" i="8" s="1"/>
  <c r="F11" i="8"/>
  <c r="I11" i="8" s="1"/>
  <c r="F12" i="8"/>
  <c r="I12" i="8" s="1"/>
  <c r="F13" i="8"/>
  <c r="I13" i="8" s="1"/>
  <c r="F14" i="8"/>
  <c r="I14" i="8" s="1"/>
  <c r="F15" i="8"/>
  <c r="I15" i="8" s="1"/>
  <c r="F16" i="8"/>
  <c r="I16" i="8" s="1"/>
  <c r="F17" i="8"/>
  <c r="I17" i="8" s="1"/>
  <c r="F18" i="8"/>
  <c r="I18" i="8" s="1"/>
  <c r="F19" i="8"/>
  <c r="I19" i="8" s="1"/>
  <c r="F20" i="8"/>
  <c r="I20" i="8" s="1"/>
  <c r="F21" i="8"/>
  <c r="I21" i="8" s="1"/>
  <c r="F22" i="8"/>
  <c r="I22" i="8" s="1"/>
  <c r="F23" i="8"/>
  <c r="I23" i="8" s="1"/>
  <c r="F24" i="8"/>
  <c r="I24" i="8" s="1"/>
  <c r="F6" i="8"/>
  <c r="I6" i="8" s="1"/>
  <c r="G7" i="8"/>
  <c r="F7" i="7"/>
  <c r="I7" i="7" s="1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6" i="7"/>
  <c r="I6" i="7" s="1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6" i="7"/>
  <c r="G8" i="7"/>
  <c r="G7" i="7"/>
  <c r="I7" i="6"/>
  <c r="I9" i="6"/>
  <c r="I15" i="6"/>
  <c r="I17" i="6"/>
  <c r="I23" i="6"/>
  <c r="I6" i="6"/>
  <c r="F7" i="6"/>
  <c r="F8" i="6"/>
  <c r="I8" i="6" s="1"/>
  <c r="F9" i="6"/>
  <c r="F10" i="6"/>
  <c r="I10" i="6" s="1"/>
  <c r="F11" i="6"/>
  <c r="I11" i="6" s="1"/>
  <c r="F12" i="6"/>
  <c r="I12" i="6" s="1"/>
  <c r="F13" i="6"/>
  <c r="I13" i="6" s="1"/>
  <c r="F14" i="6"/>
  <c r="I14" i="6" s="1"/>
  <c r="F15" i="6"/>
  <c r="F16" i="6"/>
  <c r="I16" i="6" s="1"/>
  <c r="F17" i="6"/>
  <c r="F18" i="6"/>
  <c r="I18" i="6" s="1"/>
  <c r="F19" i="6"/>
  <c r="I19" i="6" s="1"/>
  <c r="F20" i="6"/>
  <c r="I20" i="6" s="1"/>
  <c r="F21" i="6"/>
  <c r="I21" i="6" s="1"/>
  <c r="F22" i="6"/>
  <c r="I22" i="6" s="1"/>
  <c r="F23" i="6"/>
  <c r="F24" i="6"/>
  <c r="I24" i="6" s="1"/>
  <c r="F6" i="6"/>
  <c r="G8" i="6"/>
  <c r="J7" i="6"/>
  <c r="G7" i="6"/>
  <c r="J6" i="6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6" i="5"/>
  <c r="F6" i="5"/>
  <c r="I6" i="5" s="1"/>
  <c r="G7" i="5"/>
  <c r="F7" i="5" s="1"/>
  <c r="I7" i="5" s="1"/>
  <c r="X17" i="4"/>
  <c r="Y17" i="4" s="1"/>
  <c r="T17" i="4"/>
  <c r="U17" i="4" s="1"/>
  <c r="Q17" i="4"/>
  <c r="P17" i="4"/>
  <c r="O17" i="4"/>
  <c r="N17" i="4"/>
  <c r="M17" i="4"/>
  <c r="J17" i="4"/>
  <c r="H17" i="4"/>
  <c r="G17" i="4"/>
  <c r="I17" i="4" s="1"/>
  <c r="D17" i="4"/>
  <c r="C17" i="4"/>
  <c r="B17" i="4"/>
  <c r="X16" i="4"/>
  <c r="Y16" i="4" s="1"/>
  <c r="T16" i="4"/>
  <c r="U16" i="4" s="1"/>
  <c r="Q16" i="4"/>
  <c r="P16" i="4"/>
  <c r="O16" i="4"/>
  <c r="N16" i="4"/>
  <c r="M16" i="4"/>
  <c r="J16" i="4"/>
  <c r="H16" i="4"/>
  <c r="G16" i="4"/>
  <c r="I16" i="4" s="1"/>
  <c r="D16" i="4"/>
  <c r="C16" i="4"/>
  <c r="B16" i="4"/>
  <c r="X15" i="4"/>
  <c r="Y15" i="4" s="1"/>
  <c r="T15" i="4"/>
  <c r="U15" i="4" s="1"/>
  <c r="Q15" i="4"/>
  <c r="P15" i="4"/>
  <c r="O15" i="4"/>
  <c r="N15" i="4"/>
  <c r="M15" i="4"/>
  <c r="J15" i="4"/>
  <c r="H15" i="4"/>
  <c r="G15" i="4"/>
  <c r="I15" i="4" s="1"/>
  <c r="D15" i="4"/>
  <c r="C15" i="4"/>
  <c r="B15" i="4"/>
  <c r="X14" i="4"/>
  <c r="Y14" i="4" s="1"/>
  <c r="T14" i="4"/>
  <c r="U14" i="4" s="1"/>
  <c r="Q14" i="4"/>
  <c r="P14" i="4"/>
  <c r="O14" i="4"/>
  <c r="N14" i="4"/>
  <c r="M14" i="4"/>
  <c r="J14" i="4"/>
  <c r="H14" i="4"/>
  <c r="G14" i="4"/>
  <c r="I14" i="4" s="1"/>
  <c r="D14" i="4"/>
  <c r="C14" i="4"/>
  <c r="B14" i="4"/>
  <c r="X13" i="4"/>
  <c r="Y13" i="4" s="1"/>
  <c r="T13" i="4"/>
  <c r="U13" i="4" s="1"/>
  <c r="Q13" i="4"/>
  <c r="P13" i="4"/>
  <c r="O13" i="4"/>
  <c r="N13" i="4"/>
  <c r="M13" i="4"/>
  <c r="J13" i="4"/>
  <c r="H13" i="4"/>
  <c r="G13" i="4"/>
  <c r="I13" i="4" s="1"/>
  <c r="D13" i="4"/>
  <c r="C13" i="4"/>
  <c r="B13" i="4"/>
  <c r="X12" i="4"/>
  <c r="Y12" i="4" s="1"/>
  <c r="T12" i="4"/>
  <c r="U12" i="4" s="1"/>
  <c r="Q12" i="4"/>
  <c r="P12" i="4"/>
  <c r="O12" i="4"/>
  <c r="N12" i="4"/>
  <c r="M12" i="4"/>
  <c r="J12" i="4"/>
  <c r="H12" i="4"/>
  <c r="G12" i="4"/>
  <c r="I12" i="4" s="1"/>
  <c r="D12" i="4"/>
  <c r="C12" i="4"/>
  <c r="B12" i="4"/>
  <c r="X11" i="4"/>
  <c r="Y11" i="4" s="1"/>
  <c r="T11" i="4"/>
  <c r="U11" i="4" s="1"/>
  <c r="Q11" i="4"/>
  <c r="P11" i="4"/>
  <c r="O11" i="4"/>
  <c r="N11" i="4"/>
  <c r="M11" i="4"/>
  <c r="J11" i="4"/>
  <c r="H11" i="4"/>
  <c r="G11" i="4"/>
  <c r="I11" i="4" s="1"/>
  <c r="D11" i="4"/>
  <c r="C11" i="4"/>
  <c r="B11" i="4"/>
  <c r="X10" i="4"/>
  <c r="Y10" i="4" s="1"/>
  <c r="T10" i="4"/>
  <c r="U10" i="4" s="1"/>
  <c r="Q10" i="4"/>
  <c r="P10" i="4"/>
  <c r="O10" i="4"/>
  <c r="N10" i="4"/>
  <c r="M10" i="4"/>
  <c r="J10" i="4"/>
  <c r="H10" i="4"/>
  <c r="G10" i="4"/>
  <c r="I10" i="4" s="1"/>
  <c r="D10" i="4"/>
  <c r="C10" i="4"/>
  <c r="B10" i="4"/>
  <c r="X9" i="4"/>
  <c r="Y9" i="4" s="1"/>
  <c r="T9" i="4"/>
  <c r="U9" i="4" s="1"/>
  <c r="Q9" i="4"/>
  <c r="P9" i="4"/>
  <c r="O9" i="4"/>
  <c r="N9" i="4"/>
  <c r="M9" i="4"/>
  <c r="J9" i="4"/>
  <c r="H9" i="4"/>
  <c r="G9" i="4"/>
  <c r="I9" i="4" s="1"/>
  <c r="D9" i="4"/>
  <c r="C9" i="4"/>
  <c r="B9" i="4"/>
  <c r="X8" i="4"/>
  <c r="Y8" i="4" s="1"/>
  <c r="T8" i="4"/>
  <c r="Q8" i="4"/>
  <c r="P8" i="4"/>
  <c r="O8" i="4"/>
  <c r="N8" i="4"/>
  <c r="M8" i="4"/>
  <c r="J8" i="4"/>
  <c r="I8" i="4"/>
  <c r="H8" i="4"/>
  <c r="G8" i="4"/>
  <c r="D8" i="4"/>
  <c r="C8" i="4"/>
  <c r="B8" i="4"/>
  <c r="W1" i="4"/>
  <c r="S1" i="4"/>
  <c r="L1" i="4"/>
  <c r="F1" i="4"/>
  <c r="R13" i="3" l="1"/>
  <c r="R17" i="3"/>
  <c r="T11" i="3"/>
  <c r="R7" i="3"/>
  <c r="T7" i="3"/>
  <c r="R14" i="3"/>
  <c r="T14" i="3"/>
  <c r="R22" i="3"/>
  <c r="T22" i="3"/>
  <c r="R8" i="3"/>
  <c r="T8" i="3"/>
  <c r="R16" i="3"/>
  <c r="T16" i="3"/>
  <c r="R24" i="3"/>
  <c r="T24" i="3"/>
  <c r="R10" i="3"/>
  <c r="T10" i="3"/>
  <c r="R18" i="3"/>
  <c r="T18" i="3"/>
  <c r="R12" i="3"/>
  <c r="T12" i="3"/>
  <c r="R20" i="3"/>
  <c r="T20" i="3"/>
  <c r="G8" i="10"/>
  <c r="G8" i="9"/>
  <c r="G8" i="8"/>
  <c r="I8" i="7"/>
  <c r="G9" i="7"/>
  <c r="G9" i="6"/>
  <c r="J8" i="6"/>
  <c r="G8" i="5"/>
  <c r="AL7" i="3" l="1"/>
  <c r="AL17" i="3" s="1"/>
  <c r="AL8" i="3"/>
  <c r="AL18" i="3" s="1"/>
  <c r="G9" i="10"/>
  <c r="G9" i="9"/>
  <c r="G9" i="8"/>
  <c r="I9" i="7"/>
  <c r="G10" i="7"/>
  <c r="G10" i="6"/>
  <c r="J9" i="6"/>
  <c r="G9" i="5"/>
  <c r="F8" i="5"/>
  <c r="I8" i="5" s="1"/>
  <c r="G10" i="10" l="1"/>
  <c r="G10" i="9"/>
  <c r="G10" i="8"/>
  <c r="I10" i="7"/>
  <c r="G11" i="7"/>
  <c r="J10" i="6"/>
  <c r="G11" i="6"/>
  <c r="G10" i="5"/>
  <c r="F9" i="5"/>
  <c r="I9" i="5" s="1"/>
  <c r="G11" i="10" l="1"/>
  <c r="G11" i="9"/>
  <c r="G11" i="8"/>
  <c r="I11" i="7"/>
  <c r="G12" i="7"/>
  <c r="G12" i="6"/>
  <c r="J11" i="6"/>
  <c r="G11" i="5"/>
  <c r="F10" i="5"/>
  <c r="I10" i="5" s="1"/>
  <c r="G12" i="10" l="1"/>
  <c r="G12" i="9"/>
  <c r="G12" i="8"/>
  <c r="I12" i="7"/>
  <c r="G13" i="7"/>
  <c r="G13" i="6"/>
  <c r="J12" i="6"/>
  <c r="G12" i="5"/>
  <c r="F11" i="5"/>
  <c r="I11" i="5" s="1"/>
  <c r="G13" i="10" l="1"/>
  <c r="G13" i="9"/>
  <c r="G13" i="8"/>
  <c r="G14" i="7"/>
  <c r="I13" i="7"/>
  <c r="J13" i="6"/>
  <c r="G14" i="6"/>
  <c r="G13" i="5"/>
  <c r="F12" i="5"/>
  <c r="I12" i="5" s="1"/>
  <c r="G14" i="10" l="1"/>
  <c r="G14" i="9"/>
  <c r="G14" i="8"/>
  <c r="G15" i="7"/>
  <c r="I14" i="7"/>
  <c r="G15" i="6"/>
  <c r="J14" i="6"/>
  <c r="G14" i="5"/>
  <c r="F13" i="5"/>
  <c r="I13" i="5" s="1"/>
  <c r="G15" i="10" l="1"/>
  <c r="G15" i="9"/>
  <c r="G15" i="8"/>
  <c r="G16" i="7"/>
  <c r="I15" i="7"/>
  <c r="J15" i="6"/>
  <c r="G16" i="6"/>
  <c r="G15" i="5"/>
  <c r="F14" i="5"/>
  <c r="I14" i="5" s="1"/>
  <c r="G16" i="10" l="1"/>
  <c r="G16" i="9"/>
  <c r="G16" i="8"/>
  <c r="G17" i="7"/>
  <c r="I16" i="7"/>
  <c r="G17" i="6"/>
  <c r="J16" i="6"/>
  <c r="G16" i="5"/>
  <c r="F15" i="5"/>
  <c r="I15" i="5" s="1"/>
  <c r="G17" i="10" l="1"/>
  <c r="G17" i="9"/>
  <c r="G17" i="8"/>
  <c r="G18" i="7"/>
  <c r="I17" i="7"/>
  <c r="J17" i="6"/>
  <c r="G18" i="6"/>
  <c r="G17" i="5"/>
  <c r="F16" i="5"/>
  <c r="I16" i="5" s="1"/>
  <c r="G18" i="10" l="1"/>
  <c r="G18" i="9"/>
  <c r="G18" i="8"/>
  <c r="G19" i="7"/>
  <c r="I18" i="7"/>
  <c r="J18" i="6"/>
  <c r="G19" i="6"/>
  <c r="G18" i="5"/>
  <c r="F17" i="5"/>
  <c r="I17" i="5" s="1"/>
  <c r="G19" i="10" l="1"/>
  <c r="G19" i="9"/>
  <c r="G19" i="8"/>
  <c r="G20" i="7"/>
  <c r="I19" i="7"/>
  <c r="G20" i="6"/>
  <c r="J19" i="6"/>
  <c r="G19" i="5"/>
  <c r="F18" i="5"/>
  <c r="I18" i="5" s="1"/>
  <c r="G20" i="10" l="1"/>
  <c r="G20" i="9"/>
  <c r="G20" i="8"/>
  <c r="G21" i="7"/>
  <c r="I20" i="7"/>
  <c r="J20" i="6"/>
  <c r="G21" i="6"/>
  <c r="G20" i="5"/>
  <c r="F19" i="5"/>
  <c r="I19" i="5" s="1"/>
  <c r="G21" i="10" l="1"/>
  <c r="G21" i="9"/>
  <c r="G21" i="8"/>
  <c r="G22" i="7"/>
  <c r="I21" i="7"/>
  <c r="J21" i="6"/>
  <c r="G22" i="6"/>
  <c r="G21" i="5"/>
  <c r="F20" i="5"/>
  <c r="I20" i="5" s="1"/>
  <c r="G22" i="10" l="1"/>
  <c r="G22" i="9"/>
  <c r="G22" i="8"/>
  <c r="G23" i="7"/>
  <c r="I22" i="7"/>
  <c r="J22" i="6"/>
  <c r="G23" i="6"/>
  <c r="G22" i="5"/>
  <c r="F21" i="5"/>
  <c r="I21" i="5" s="1"/>
  <c r="G23" i="10" l="1"/>
  <c r="G23" i="9"/>
  <c r="G23" i="8"/>
  <c r="G24" i="7"/>
  <c r="I23" i="7"/>
  <c r="G24" i="6"/>
  <c r="J23" i="6"/>
  <c r="G23" i="5"/>
  <c r="F22" i="5"/>
  <c r="I22" i="5" s="1"/>
  <c r="G24" i="10" l="1"/>
  <c r="G24" i="9"/>
  <c r="G24" i="8"/>
  <c r="I24" i="7"/>
  <c r="J24" i="6"/>
  <c r="G24" i="5"/>
  <c r="F24" i="5" s="1"/>
  <c r="I24" i="5" s="1"/>
  <c r="F23" i="5"/>
  <c r="I23" i="5" s="1"/>
  <c r="V6" i="5" l="1"/>
  <c r="V7" i="5"/>
  <c r="V12" i="5" s="1"/>
  <c r="V13" i="5" s="1"/>
  <c r="V7" i="9"/>
  <c r="V12" i="9" s="1"/>
  <c r="V7" i="7"/>
  <c r="V12" i="7" s="1"/>
  <c r="V6" i="7"/>
  <c r="V13" i="7" s="1"/>
  <c r="V7" i="6"/>
  <c r="V12" i="6" s="1"/>
  <c r="V6" i="6"/>
  <c r="V13" i="6" s="1"/>
  <c r="V6" i="9" l="1"/>
  <c r="V13" i="9" s="1"/>
  <c r="V6" i="8"/>
  <c r="V13" i="8" s="1"/>
  <c r="V7" i="8"/>
  <c r="V12" i="8" s="1"/>
</calcChain>
</file>

<file path=xl/sharedStrings.xml><?xml version="1.0" encoding="utf-8"?>
<sst xmlns="http://schemas.openxmlformats.org/spreadsheetml/2006/main" count="258" uniqueCount="138">
  <si>
    <t>Model: Y = A + B * Ln(X)</t>
  </si>
  <si>
    <t>X</t>
  </si>
  <si>
    <t>Y2=5-0.3*Ln(X)</t>
  </si>
  <si>
    <t>Ln(X)</t>
  </si>
  <si>
    <t>Y1=5+0.2*Ln(X)</t>
  </si>
  <si>
    <t>Logarithmic.</t>
  </si>
  <si>
    <t>Exponential.</t>
  </si>
  <si>
    <t>Ln(Y1)</t>
  </si>
  <si>
    <t>Ln(Y2)</t>
  </si>
  <si>
    <t>Model: Y = A * exp(B*X)</t>
  </si>
  <si>
    <t>Y1=5*exp(0.4X)</t>
  </si>
  <si>
    <t>Y2=5*exp(-0.3X)</t>
  </si>
  <si>
    <t>Power.</t>
  </si>
  <si>
    <t>Y1=5*X^(0.2)</t>
  </si>
  <si>
    <t>Y2=5*X^(-0.3)</t>
  </si>
  <si>
    <t>Model: Y = A * X ^ B</t>
  </si>
  <si>
    <t>Polynomial.</t>
  </si>
  <si>
    <t>Model: Y = A + B * X + C * X*X</t>
  </si>
  <si>
    <t>Y=2+1.2*X-0.05*X*X</t>
  </si>
  <si>
    <t>Reciprocal.</t>
  </si>
  <si>
    <t>Model: Y = A + B * (1/X)</t>
  </si>
  <si>
    <t>Y=5-0.2*(1/X)</t>
  </si>
  <si>
    <t>X*Y</t>
  </si>
  <si>
    <t>Y(i)-Y(i-1)</t>
  </si>
  <si>
    <t>Transformations</t>
  </si>
  <si>
    <t>Reciprocal</t>
  </si>
  <si>
    <t>Reciprocal. Y=a+b/X</t>
  </si>
  <si>
    <t>Logarithmic. Y=a+bLn(X)</t>
  </si>
  <si>
    <t>Quadratic. Y=a+bX+cX*X</t>
  </si>
  <si>
    <t>Linear Models</t>
  </si>
  <si>
    <t>Logarithmic Nonlinear Models.</t>
  </si>
  <si>
    <t>Exponential. Y=a*exp(bX)</t>
  </si>
  <si>
    <t>Power. Y=a*X^b</t>
  </si>
  <si>
    <t>Linear Transformations</t>
  </si>
  <si>
    <t>Ln(Y)=Ln(a)+bX</t>
  </si>
  <si>
    <t>Ln(Y)=Ln(a)+bLn(X)</t>
  </si>
  <si>
    <t>Y=1/(1+exp(-(X-a)/b ))</t>
  </si>
  <si>
    <t>Linear Transformation</t>
  </si>
  <si>
    <t>Ln(Y/(1-Y))=a/b-X/b</t>
  </si>
  <si>
    <t>where a'=Ln(a), so a=exp(a')</t>
  </si>
  <si>
    <t>where a'=a/b and b'=-1/b</t>
  </si>
  <si>
    <t>then b=-1/b' and a=ba'</t>
  </si>
  <si>
    <t>Sigmoid Function</t>
  </si>
  <si>
    <t>Linear Relationships</t>
  </si>
  <si>
    <t>Y=a+b/X</t>
  </si>
  <si>
    <t>Y=a+bLn(X)</t>
  </si>
  <si>
    <t>Y(i+1)-Y(i) = f(X)</t>
  </si>
  <si>
    <t>Y</t>
  </si>
  <si>
    <t>a=</t>
  </si>
  <si>
    <t>b=</t>
  </si>
  <si>
    <t>Find a and b</t>
  </si>
  <si>
    <t>2. Regress Ln(Y/(1-Y)) on X</t>
  </si>
  <si>
    <t>Ln(Y/(1-Y))</t>
  </si>
  <si>
    <t>Intercept</t>
  </si>
  <si>
    <t>3. Find values for a and b</t>
  </si>
  <si>
    <t>Intercept, a'=</t>
  </si>
  <si>
    <t>Slope, b'=</t>
  </si>
  <si>
    <t>b=1/b'=</t>
  </si>
  <si>
    <t>a=-ba'=</t>
  </si>
  <si>
    <t>4. Express function</t>
  </si>
  <si>
    <t>Example.</t>
  </si>
  <si>
    <t>Ln(Y)</t>
  </si>
  <si>
    <t>b=b'=</t>
  </si>
  <si>
    <t>a=exp(a')=</t>
  </si>
  <si>
    <t>2. Regress Ln(Y) on X</t>
  </si>
  <si>
    <t>2. Regress Ln(Y) on Ln(X)</t>
  </si>
  <si>
    <t>Y=2X^3</t>
  </si>
  <si>
    <t>1/X</t>
  </si>
  <si>
    <t>2. Y on 1/X</t>
  </si>
  <si>
    <t>a=a'=</t>
  </si>
  <si>
    <t>Y=2.3+5.1/X</t>
  </si>
  <si>
    <t>2. Y on Ln(X)</t>
  </si>
  <si>
    <t>Y=0.1+0.2Ln(X)</t>
  </si>
  <si>
    <t>c=</t>
  </si>
  <si>
    <t>Y(i+1)-Y(i)</t>
  </si>
  <si>
    <t>2. Regress Y on X and XX</t>
  </si>
  <si>
    <t>X*X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</si>
  <si>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</si>
  <si>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</si>
  <si>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</si>
  <si>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</si>
  <si>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</si>
  <si>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</si>
  <si>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</si>
  <si>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</si>
  <si>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</si>
  <si>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</si>
  <si>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</si>
  <si>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</si>
  <si>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</si>
  <si>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</si>
  <si>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</si>
  <si>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</si>
  <si>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</si>
  <si>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</si>
  <si>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</si>
  <si>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Intercept, a=</t>
  </si>
  <si>
    <t>Slope, b=</t>
  </si>
  <si>
    <t>Slope, c=</t>
  </si>
  <si>
    <t>3. Express function</t>
  </si>
  <si>
    <t>Y=1.3+2.1X-0.1X*X</t>
  </si>
  <si>
    <t>2. Estimate parameters.</t>
  </si>
  <si>
    <t>3. Express model.</t>
  </si>
  <si>
    <t>1. Determine functional form of model from data.</t>
  </si>
  <si>
    <t>Exploratory Analysis</t>
  </si>
  <si>
    <t>1. Plot Data</t>
  </si>
  <si>
    <t>2. Plot exploratory plots to determine linearity.</t>
  </si>
  <si>
    <t>3. Regress linear relationships.</t>
  </si>
  <si>
    <t>4. Estimate Parameters</t>
  </si>
  <si>
    <t>5. Express Model</t>
  </si>
  <si>
    <t>Given Data.</t>
  </si>
  <si>
    <t>Y=aX^b</t>
  </si>
  <si>
    <t>1. Plot Y on 1/X</t>
  </si>
  <si>
    <t>2. Plot Y on Ln(X)</t>
  </si>
  <si>
    <t>3. Plot Ln(Y) on X</t>
  </si>
  <si>
    <t>4. Plot Ln(Y) on Ln(X)</t>
  </si>
  <si>
    <t>Regress Ln(Y) on Ln(X)</t>
  </si>
  <si>
    <t>Intercept=a'=</t>
  </si>
  <si>
    <t>Slope=b'=</t>
  </si>
  <si>
    <t>Since Ln(Y) linear with Ln(X),</t>
  </si>
  <si>
    <t>Model is Power.</t>
  </si>
  <si>
    <t>Y=5.1X^2.3</t>
  </si>
  <si>
    <t>Nonlinear Models.</t>
  </si>
  <si>
    <t>Logarithmic Linear Transformations</t>
  </si>
  <si>
    <t>1. Plot Linear Relationship</t>
  </si>
  <si>
    <t>1. Plot Transformed Relationship</t>
  </si>
  <si>
    <t>Logarithmic</t>
  </si>
  <si>
    <t>Exponential</t>
  </si>
  <si>
    <t>Power</t>
  </si>
  <si>
    <t>Polynomial - Quadratic</t>
  </si>
  <si>
    <t>Sigmoid</t>
  </si>
  <si>
    <t>Y=22exp(-0.3X)</t>
  </si>
  <si>
    <t>Ln(Y/(1-Y)) = -a/b+X/b</t>
  </si>
  <si>
    <t>where a' = -a/b and b' = 1/b</t>
  </si>
  <si>
    <t>then b = 1/b' and a = -ba'</t>
  </si>
  <si>
    <t>Y=1/(1+exp(-(X-4.5)/1.2))</t>
  </si>
  <si>
    <t>Trend Analysis</t>
  </si>
  <si>
    <t>Exploratory Trend Analysis using Linear Regression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</si>
</sst>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7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Fill="1" applyBorder="1" applyAlignment="1"/>
    <xf numFmtId="0" fontId="3" fillId="0" borderId="0" xfId="0" applyFont="1" applyFill="1" applyBorder="1" applyAlignment="1">
      <alignment horizontal="center"/>
    </xf>
    <xf numFmtId="0" fontId="2" fillId="0" borderId="0" xfId="0" applyFont="1" applyBorder="1"/>
    <xf numFmtId="0" fontId="1" fillId="0" borderId="0" xfId="0" quotePrefix="1" applyFont="1" applyBorder="1"/>
    <xf numFmtId="0" fontId="1" fillId="0" borderId="0" xfId="0" applyFont="1" applyBorder="1"/>
    <xf numFmtId="0" fontId="3" fillId="0" borderId="0" xfId="0" applyFont="1" applyFill="1" applyBorder="1" applyAlignment="1">
      <alignment horizontal="centerContinuous"/>
    </xf>
    <xf numFmtId="0" fontId="0" fillId="0" borderId="0" xfId="0" quotePrefix="1" applyFill="1" applyBorder="1" applyAlignment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2" xfId="0" applyFont="1" applyBorder="1"/>
    <xf numFmtId="0" fontId="0" fillId="0" borderId="2" xfId="0" applyBorder="1" applyAlignment="1">
      <alignment horizontal="center"/>
    </xf>
    <xf numFmtId="0" fontId="3" fillId="0" borderId="2" xfId="0" applyFont="1" applyFill="1" applyBorder="1" applyAlignment="1">
      <alignment horizontal="centerContinuous"/>
    </xf>
    <xf numFmtId="0" fontId="0" fillId="0" borderId="2" xfId="0" applyFill="1" applyBorder="1" applyAlignment="1"/>
    <xf numFmtId="0" fontId="3" fillId="0" borderId="2" xfId="0" applyFont="1" applyFill="1" applyBorder="1" applyAlignment="1">
      <alignment horizontal="center"/>
    </xf>
    <xf numFmtId="0" fontId="5" fillId="0" borderId="0" xfId="0" applyFont="1"/>
    <xf numFmtId="0" fontId="5" fillId="0" borderId="3" xfId="0" applyFont="1" applyBorder="1"/>
    <xf numFmtId="0" fontId="5" fillId="0" borderId="4" xfId="0" applyFont="1" applyBorder="1"/>
    <xf numFmtId="0" fontId="5" fillId="0" borderId="2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6" xfId="0" applyFont="1" applyBorder="1" applyAlignment="1">
      <alignment horizontal="right"/>
    </xf>
    <xf numFmtId="0" fontId="5" fillId="0" borderId="9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0" fillId="0" borderId="12" xfId="0" applyFill="1" applyBorder="1" applyAlignment="1"/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Continuous"/>
    </xf>
    <xf numFmtId="0" fontId="5" fillId="0" borderId="0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6" fillId="0" borderId="0" xfId="0" applyFont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sng" strike="noStrike" kern="1200" spc="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 baseline="0"/>
              <a:t>Reciprocal </a:t>
            </a:r>
            <a:r>
              <a:rPr lang="en-US"/>
              <a:t>Function</a:t>
            </a:r>
          </a:p>
        </c:rich>
      </c:tx>
      <c:layout>
        <c:manualLayout>
          <c:xMode val="edge"/>
          <c:yMode val="edge"/>
          <c:x val="0.29419444444444443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sng" strike="noStrike" kern="1200" spc="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Sigmoid Function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dk1"/>
                </a:solidFill>
              </a:ln>
              <a:effectLst/>
            </c:spPr>
          </c:marker>
          <c:xVal>
            <c:numRef>
              <c:f>Reciprocal!$G$6:$G$24</c:f>
              <c:numCache>
                <c:formatCode>General</c:formatCode>
                <c:ptCount val="1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</c:numCache>
            </c:numRef>
          </c:xVal>
          <c:yVal>
            <c:numRef>
              <c:f>Reciprocal!$F$6:$F$24</c:f>
              <c:numCache>
                <c:formatCode>General</c:formatCode>
                <c:ptCount val="19"/>
                <c:pt idx="0">
                  <c:v>7.3999999999999995</c:v>
                </c:pt>
                <c:pt idx="1">
                  <c:v>5.6999999999999993</c:v>
                </c:pt>
                <c:pt idx="2">
                  <c:v>4.8499999999999996</c:v>
                </c:pt>
                <c:pt idx="3">
                  <c:v>4.34</c:v>
                </c:pt>
                <c:pt idx="4">
                  <c:v>4</c:v>
                </c:pt>
                <c:pt idx="5">
                  <c:v>3.7571428571428571</c:v>
                </c:pt>
                <c:pt idx="6">
                  <c:v>3.5749999999999997</c:v>
                </c:pt>
                <c:pt idx="7">
                  <c:v>3.4333333333333331</c:v>
                </c:pt>
                <c:pt idx="8">
                  <c:v>3.32</c:v>
                </c:pt>
                <c:pt idx="9">
                  <c:v>3.2272727272727271</c:v>
                </c:pt>
                <c:pt idx="10">
                  <c:v>3.15</c:v>
                </c:pt>
                <c:pt idx="11">
                  <c:v>3.0846153846153843</c:v>
                </c:pt>
                <c:pt idx="12">
                  <c:v>3.0285714285714285</c:v>
                </c:pt>
                <c:pt idx="13">
                  <c:v>2.9799999999999995</c:v>
                </c:pt>
                <c:pt idx="14">
                  <c:v>2.9375</c:v>
                </c:pt>
                <c:pt idx="15">
                  <c:v>2.9</c:v>
                </c:pt>
                <c:pt idx="16">
                  <c:v>2.8666666666666663</c:v>
                </c:pt>
                <c:pt idx="17">
                  <c:v>2.8368421052631576</c:v>
                </c:pt>
                <c:pt idx="18">
                  <c:v>2.8099999999999996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3362096"/>
        <c:axId val="783362656"/>
      </c:scatterChart>
      <c:valAx>
        <c:axId val="783362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783362656"/>
        <c:crosses val="autoZero"/>
        <c:crossBetween val="midCat"/>
      </c:valAx>
      <c:valAx>
        <c:axId val="78336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783362096"/>
        <c:crosses val="autoZero"/>
        <c:crossBetween val="midCat"/>
      </c:valAx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 sz="1200" baseline="0">
          <a:solidFill>
            <a:schemeClr val="dk1"/>
          </a:solidFill>
          <a:latin typeface="Times New Roman" panose="02020603050405020304" pitchFamily="18" charset="0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sng" strike="noStrike" kern="1200" spc="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 baseline="0"/>
              <a:t>Power </a:t>
            </a:r>
            <a:r>
              <a:rPr lang="en-US"/>
              <a:t>Function</a:t>
            </a:r>
          </a:p>
        </c:rich>
      </c:tx>
      <c:layout>
        <c:manualLayout>
          <c:xMode val="edge"/>
          <c:yMode val="edge"/>
          <c:x val="0.36919444444444444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sng" strike="noStrike" kern="1200" spc="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Sigmoid Function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dk1"/>
                </a:solidFill>
              </a:ln>
              <a:effectLst/>
            </c:spPr>
          </c:marker>
          <c:xVal>
            <c:numRef>
              <c:f>Power!$G$6:$G$24</c:f>
              <c:numCache>
                <c:formatCode>General</c:formatCode>
                <c:ptCount val="1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</c:numCache>
            </c:numRef>
          </c:xVal>
          <c:yVal>
            <c:numRef>
              <c:f>Power!$F$6:$F$24</c:f>
              <c:numCache>
                <c:formatCode>General</c:formatCode>
                <c:ptCount val="19"/>
                <c:pt idx="0">
                  <c:v>2</c:v>
                </c:pt>
                <c:pt idx="1">
                  <c:v>6.75</c:v>
                </c:pt>
                <c:pt idx="2">
                  <c:v>16</c:v>
                </c:pt>
                <c:pt idx="3">
                  <c:v>31.25</c:v>
                </c:pt>
                <c:pt idx="4">
                  <c:v>54</c:v>
                </c:pt>
                <c:pt idx="5">
                  <c:v>85.75</c:v>
                </c:pt>
                <c:pt idx="6">
                  <c:v>128</c:v>
                </c:pt>
                <c:pt idx="7">
                  <c:v>182.25</c:v>
                </c:pt>
                <c:pt idx="8">
                  <c:v>250</c:v>
                </c:pt>
                <c:pt idx="9">
                  <c:v>332.75</c:v>
                </c:pt>
                <c:pt idx="10">
                  <c:v>432</c:v>
                </c:pt>
                <c:pt idx="11">
                  <c:v>549.25</c:v>
                </c:pt>
                <c:pt idx="12">
                  <c:v>686</c:v>
                </c:pt>
                <c:pt idx="13">
                  <c:v>843.75</c:v>
                </c:pt>
                <c:pt idx="14">
                  <c:v>1024</c:v>
                </c:pt>
                <c:pt idx="15">
                  <c:v>1228.25</c:v>
                </c:pt>
                <c:pt idx="16">
                  <c:v>1458</c:v>
                </c:pt>
                <c:pt idx="17">
                  <c:v>1714.75</c:v>
                </c:pt>
                <c:pt idx="18">
                  <c:v>2000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6283760"/>
        <c:axId val="786284320"/>
      </c:scatterChart>
      <c:valAx>
        <c:axId val="786283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786284320"/>
        <c:crosses val="autoZero"/>
        <c:crossBetween val="midCat"/>
      </c:valAx>
      <c:valAx>
        <c:axId val="786284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786283760"/>
        <c:crosses val="autoZero"/>
        <c:crossBetween val="midCat"/>
      </c:valAx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 sz="1200" baseline="0">
          <a:solidFill>
            <a:schemeClr val="dk1"/>
          </a:solidFill>
          <a:latin typeface="Times New Roman" panose="02020603050405020304" pitchFamily="18" charset="0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sng" strike="noStrike" kern="1200" spc="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u="sng"/>
              <a:t>Transformed Variables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sng" strike="noStrike" kern="1200" spc="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dk1"/>
                </a:solidFill>
              </a:ln>
              <a:effectLst/>
            </c:spPr>
          </c:marker>
          <c:xVal>
            <c:numRef>
              <c:f>Power!$J$6:$J$24</c:f>
              <c:numCache>
                <c:formatCode>General</c:formatCode>
                <c:ptCount val="19"/>
                <c:pt idx="0">
                  <c:v>0</c:v>
                </c:pt>
                <c:pt idx="1">
                  <c:v>0.40546510810816438</c:v>
                </c:pt>
                <c:pt idx="2">
                  <c:v>0.69314718055994529</c:v>
                </c:pt>
                <c:pt idx="3">
                  <c:v>0.91629073187415511</c:v>
                </c:pt>
                <c:pt idx="4">
                  <c:v>1.0986122886681098</c:v>
                </c:pt>
                <c:pt idx="5">
                  <c:v>1.2527629684953681</c:v>
                </c:pt>
                <c:pt idx="6">
                  <c:v>1.3862943611198906</c:v>
                </c:pt>
                <c:pt idx="7">
                  <c:v>1.5040773967762742</c:v>
                </c:pt>
                <c:pt idx="8">
                  <c:v>1.6094379124341003</c:v>
                </c:pt>
                <c:pt idx="9">
                  <c:v>1.7047480922384253</c:v>
                </c:pt>
                <c:pt idx="10">
                  <c:v>1.791759469228055</c:v>
                </c:pt>
                <c:pt idx="11">
                  <c:v>1.8718021769015913</c:v>
                </c:pt>
                <c:pt idx="12">
                  <c:v>1.9459101490553132</c:v>
                </c:pt>
                <c:pt idx="13">
                  <c:v>2.0149030205422647</c:v>
                </c:pt>
                <c:pt idx="14">
                  <c:v>2.0794415416798357</c:v>
                </c:pt>
                <c:pt idx="15">
                  <c:v>2.1400661634962708</c:v>
                </c:pt>
                <c:pt idx="16">
                  <c:v>2.1972245773362196</c:v>
                </c:pt>
                <c:pt idx="17">
                  <c:v>2.2512917986064953</c:v>
                </c:pt>
                <c:pt idx="18">
                  <c:v>2.3025850929940459</c:v>
                </c:pt>
              </c:numCache>
            </c:numRef>
          </c:xVal>
          <c:yVal>
            <c:numRef>
              <c:f>Power!$I$6:$I$24</c:f>
              <c:numCache>
                <c:formatCode>General</c:formatCode>
                <c:ptCount val="19"/>
                <c:pt idx="0">
                  <c:v>0.69314718055994529</c:v>
                </c:pt>
                <c:pt idx="1">
                  <c:v>1.9095425048844386</c:v>
                </c:pt>
                <c:pt idx="2">
                  <c:v>2.7725887222397811</c:v>
                </c:pt>
                <c:pt idx="3">
                  <c:v>3.4420193761824107</c:v>
                </c:pt>
                <c:pt idx="4">
                  <c:v>3.9889840465642745</c:v>
                </c:pt>
                <c:pt idx="5">
                  <c:v>4.4514360860460496</c:v>
                </c:pt>
                <c:pt idx="6">
                  <c:v>4.8520302639196169</c:v>
                </c:pt>
                <c:pt idx="7">
                  <c:v>5.2053793708887675</c:v>
                </c:pt>
                <c:pt idx="8">
                  <c:v>5.521460917862246</c:v>
                </c:pt>
                <c:pt idx="9">
                  <c:v>5.8073914572752212</c:v>
                </c:pt>
                <c:pt idx="10">
                  <c:v>6.0684255882441107</c:v>
                </c:pt>
                <c:pt idx="11">
                  <c:v>6.3085537112647199</c:v>
                </c:pt>
                <c:pt idx="12">
                  <c:v>6.5308776277258849</c:v>
                </c:pt>
                <c:pt idx="13">
                  <c:v>6.7378562421867398</c:v>
                </c:pt>
                <c:pt idx="14">
                  <c:v>6.9314718055994531</c:v>
                </c:pt>
                <c:pt idx="15">
                  <c:v>7.1133456710487577</c:v>
                </c:pt>
                <c:pt idx="16">
                  <c:v>7.2848209125686036</c:v>
                </c:pt>
                <c:pt idx="17">
                  <c:v>7.4470225763794309</c:v>
                </c:pt>
                <c:pt idx="18">
                  <c:v>7.6009024595420822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6286560"/>
        <c:axId val="786287120"/>
      </c:scatterChart>
      <c:valAx>
        <c:axId val="786286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86287120"/>
        <c:crosses val="autoZero"/>
        <c:crossBetween val="midCat"/>
      </c:valAx>
      <c:valAx>
        <c:axId val="786287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86286560"/>
        <c:crosses val="autoZero"/>
        <c:crossBetween val="midCat"/>
      </c:valAx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 sz="1200">
          <a:solidFill>
            <a:schemeClr val="dk1"/>
          </a:solidFill>
          <a:latin typeface="Times New Roman" panose="02020603050405020304" pitchFamily="18" charset="0"/>
          <a:ea typeface="+mn-ea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sng" strike="noStrike" kern="1200" spc="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Sigmoid Function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dk1"/>
                </a:solidFill>
              </a:ln>
              <a:effectLst/>
            </c:spPr>
          </c:marker>
          <c:xVal>
            <c:numRef>
              <c:f>Sigmoid!$G$6:$G$24</c:f>
              <c:numCache>
                <c:formatCode>General</c:formatCode>
                <c:ptCount val="1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</c:numCache>
            </c:numRef>
          </c:xVal>
          <c:yVal>
            <c:numRef>
              <c:f>Sigmoid!$F$6:$F$24</c:f>
              <c:numCache>
                <c:formatCode>General</c:formatCode>
                <c:ptCount val="19"/>
                <c:pt idx="0">
                  <c:v>5.1335793115316226E-2</c:v>
                </c:pt>
                <c:pt idx="1">
                  <c:v>7.5858180021243546E-2</c:v>
                </c:pt>
                <c:pt idx="2">
                  <c:v>0.11072731797236822</c:v>
                </c:pt>
                <c:pt idx="3">
                  <c:v>0.15886910488091516</c:v>
                </c:pt>
                <c:pt idx="4">
                  <c:v>0.22270013882530884</c:v>
                </c:pt>
                <c:pt idx="5">
                  <c:v>0.30294071603459272</c:v>
                </c:pt>
                <c:pt idx="6">
                  <c:v>0.39731466202150834</c:v>
                </c:pt>
                <c:pt idx="7">
                  <c:v>0.5</c:v>
                </c:pt>
                <c:pt idx="8">
                  <c:v>0.60268533797849166</c:v>
                </c:pt>
                <c:pt idx="9">
                  <c:v>0.69705928396540739</c:v>
                </c:pt>
                <c:pt idx="10">
                  <c:v>0.77729986117469108</c:v>
                </c:pt>
                <c:pt idx="11">
                  <c:v>0.8411308951190849</c:v>
                </c:pt>
                <c:pt idx="12">
                  <c:v>0.88927268202763188</c:v>
                </c:pt>
                <c:pt idx="13">
                  <c:v>0.92414181997875655</c:v>
                </c:pt>
                <c:pt idx="14">
                  <c:v>0.94866420688468389</c:v>
                </c:pt>
                <c:pt idx="15">
                  <c:v>0.96555480433378893</c:v>
                </c:pt>
                <c:pt idx="16">
                  <c:v>0.97702263008997436</c:v>
                </c:pt>
                <c:pt idx="17">
                  <c:v>0.98473284611962553</c:v>
                </c:pt>
                <c:pt idx="18">
                  <c:v>0.98988263702502433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6289360"/>
        <c:axId val="786611888"/>
      </c:scatterChart>
      <c:valAx>
        <c:axId val="786289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786611888"/>
        <c:crosses val="autoZero"/>
        <c:crossBetween val="midCat"/>
      </c:valAx>
      <c:valAx>
        <c:axId val="78661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786289360"/>
        <c:crosses val="autoZero"/>
        <c:crossBetween val="midCat"/>
      </c:valAx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 sz="1200" baseline="0">
          <a:solidFill>
            <a:schemeClr val="dk1"/>
          </a:solidFill>
          <a:latin typeface="Times New Roman" panose="02020603050405020304" pitchFamily="18" charset="0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sng" strike="noStrike" kern="1200" spc="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u="sng"/>
              <a:t>Transformed Variables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sng" strike="noStrike" kern="1200" spc="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dk1"/>
                </a:solidFill>
              </a:ln>
              <a:effectLst/>
            </c:spPr>
          </c:marker>
          <c:xVal>
            <c:numRef>
              <c:f>Sigmoid!$J$6:$J$24</c:f>
              <c:numCache>
                <c:formatCode>General</c:formatCode>
                <c:ptCount val="1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</c:numCache>
            </c:numRef>
          </c:xVal>
          <c:yVal>
            <c:numRef>
              <c:f>Sigmoid!$I$6:$I$24</c:f>
              <c:numCache>
                <c:formatCode>General</c:formatCode>
                <c:ptCount val="19"/>
                <c:pt idx="0">
                  <c:v>-2.916666666666667</c:v>
                </c:pt>
                <c:pt idx="1">
                  <c:v>-2.5</c:v>
                </c:pt>
                <c:pt idx="2">
                  <c:v>-2.0833333333333335</c:v>
                </c:pt>
                <c:pt idx="3">
                  <c:v>-1.6666666666666665</c:v>
                </c:pt>
                <c:pt idx="4">
                  <c:v>-1.25</c:v>
                </c:pt>
                <c:pt idx="5">
                  <c:v>-0.83333333333333337</c:v>
                </c:pt>
                <c:pt idx="6">
                  <c:v>-0.41666666666666646</c:v>
                </c:pt>
                <c:pt idx="7">
                  <c:v>0</c:v>
                </c:pt>
                <c:pt idx="8">
                  <c:v>0.41666666666666652</c:v>
                </c:pt>
                <c:pt idx="9">
                  <c:v>0.83333333333333393</c:v>
                </c:pt>
                <c:pt idx="10">
                  <c:v>1.2499999999999996</c:v>
                </c:pt>
                <c:pt idx="11">
                  <c:v>1.666666666666667</c:v>
                </c:pt>
                <c:pt idx="12">
                  <c:v>2.0833333333333344</c:v>
                </c:pt>
                <c:pt idx="13">
                  <c:v>2.5000000000000013</c:v>
                </c:pt>
                <c:pt idx="14">
                  <c:v>2.9166666666666696</c:v>
                </c:pt>
                <c:pt idx="15">
                  <c:v>3.3333333333333366</c:v>
                </c:pt>
                <c:pt idx="16">
                  <c:v>3.7499999999999991</c:v>
                </c:pt>
                <c:pt idx="17">
                  <c:v>4.1666666666666652</c:v>
                </c:pt>
                <c:pt idx="18">
                  <c:v>4.5833333333333295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6614128"/>
        <c:axId val="786614688"/>
      </c:scatterChart>
      <c:valAx>
        <c:axId val="786614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86614688"/>
        <c:crosses val="autoZero"/>
        <c:crossBetween val="midCat"/>
      </c:valAx>
      <c:valAx>
        <c:axId val="78661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86614128"/>
        <c:crosses val="autoZero"/>
        <c:crossBetween val="midCat"/>
      </c:valAx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 sz="1200">
          <a:solidFill>
            <a:schemeClr val="dk1"/>
          </a:solidFill>
          <a:latin typeface="Times New Roman" panose="02020603050405020304" pitchFamily="18" charset="0"/>
          <a:ea typeface="+mn-ea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sng" strike="noStrike" kern="1200" spc="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Raw 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dk1"/>
                </a:solidFill>
              </a:ln>
              <a:effectLst/>
            </c:spPr>
          </c:marker>
          <c:xVal>
            <c:numRef>
              <c:f>Session!$E$6:$E$25</c:f>
              <c:numCache>
                <c:formatCode>General</c:formatCode>
                <c:ptCount val="20"/>
                <c:pt idx="0">
                  <c:v>1.2</c:v>
                </c:pt>
                <c:pt idx="1">
                  <c:v>1.7</c:v>
                </c:pt>
                <c:pt idx="2">
                  <c:v>2.2000000000000002</c:v>
                </c:pt>
                <c:pt idx="3">
                  <c:v>2.7</c:v>
                </c:pt>
                <c:pt idx="4">
                  <c:v>3.2</c:v>
                </c:pt>
                <c:pt idx="5">
                  <c:v>3.7</c:v>
                </c:pt>
                <c:pt idx="6">
                  <c:v>4.2</c:v>
                </c:pt>
                <c:pt idx="7">
                  <c:v>4.7</c:v>
                </c:pt>
                <c:pt idx="8">
                  <c:v>5.2</c:v>
                </c:pt>
                <c:pt idx="9">
                  <c:v>5.7</c:v>
                </c:pt>
                <c:pt idx="10">
                  <c:v>6.2</c:v>
                </c:pt>
                <c:pt idx="11">
                  <c:v>6.7</c:v>
                </c:pt>
                <c:pt idx="12">
                  <c:v>7.2</c:v>
                </c:pt>
                <c:pt idx="13">
                  <c:v>7.7</c:v>
                </c:pt>
                <c:pt idx="14">
                  <c:v>8.1999999999999993</c:v>
                </c:pt>
                <c:pt idx="15">
                  <c:v>8.6999999999999993</c:v>
                </c:pt>
                <c:pt idx="16">
                  <c:v>9.1999999999999993</c:v>
                </c:pt>
                <c:pt idx="17">
                  <c:v>9.6999999999999993</c:v>
                </c:pt>
                <c:pt idx="18">
                  <c:v>10.199999999999999</c:v>
                </c:pt>
                <c:pt idx="19">
                  <c:v>10.7</c:v>
                </c:pt>
              </c:numCache>
            </c:numRef>
          </c:xVal>
          <c:yVal>
            <c:numRef>
              <c:f>Session!$D$6:$D$25</c:f>
              <c:numCache>
                <c:formatCode>General</c:formatCode>
                <c:ptCount val="20"/>
                <c:pt idx="0">
                  <c:v>7.7568794482179104</c:v>
                </c:pt>
                <c:pt idx="1">
                  <c:v>17.282345984852991</c:v>
                </c:pt>
                <c:pt idx="2">
                  <c:v>31.271041217600121</c:v>
                </c:pt>
                <c:pt idx="3">
                  <c:v>50.084902614330055</c:v>
                </c:pt>
                <c:pt idx="4">
                  <c:v>74.031257471551498</c:v>
                </c:pt>
                <c:pt idx="5">
                  <c:v>103.37943194477384</c:v>
                </c:pt>
                <c:pt idx="6">
                  <c:v>138.37051075428317</c:v>
                </c:pt>
                <c:pt idx="7">
                  <c:v>179.22362177189092</c:v>
                </c:pt>
                <c:pt idx="8">
                  <c:v>226.14024922318751</c:v>
                </c:pt>
                <c:pt idx="9">
                  <c:v>279.30733700357513</c:v>
                </c:pt>
                <c:pt idx="10">
                  <c:v>338.89960444790398</c:v>
                </c:pt>
                <c:pt idx="11">
                  <c:v>405.08132541546723</c:v>
                </c:pt>
                <c:pt idx="12">
                  <c:v>478.00772793122411</c:v>
                </c:pt>
                <c:pt idx="13">
                  <c:v>557.82611731727582</c:v>
                </c:pt>
                <c:pt idx="14">
                  <c:v>644.67679265873096</c:v>
                </c:pt>
                <c:pt idx="15">
                  <c:v>738.69380544646367</c:v>
                </c:pt>
                <c:pt idx="16">
                  <c:v>840.00559544293878</c:v>
                </c:pt>
                <c:pt idx="17">
                  <c:v>948.73552948305917</c:v>
                </c:pt>
                <c:pt idx="18">
                  <c:v>1065.00236244342</c:v>
                </c:pt>
                <c:pt idx="19">
                  <c:v>1188.9206350150187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6616928"/>
        <c:axId val="786617488"/>
      </c:scatterChart>
      <c:valAx>
        <c:axId val="786616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86617488"/>
        <c:crosses val="autoZero"/>
        <c:crossBetween val="midCat"/>
      </c:valAx>
      <c:valAx>
        <c:axId val="786617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86616928"/>
        <c:crosses val="autoZero"/>
        <c:crossBetween val="midCat"/>
      </c:valAx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 sz="1100">
          <a:solidFill>
            <a:schemeClr val="dk1"/>
          </a:solidFill>
          <a:latin typeface="Times New Roman" panose="02020603050405020304" pitchFamily="18" charset="0"/>
          <a:ea typeface="+mn-ea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sng" strike="noStrike" kern="1200" spc="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u="sng">
                <a:latin typeface="Times New Roman" panose="02020603050405020304" pitchFamily="18" charset="0"/>
                <a:cs typeface="Times New Roman" panose="02020603050405020304" pitchFamily="18" charset="0"/>
              </a:rPr>
              <a:t>1. Plot Y on 1/X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sng" strike="noStrike" kern="1200" spc="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Plot Y on 1/X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dk1"/>
                </a:solidFill>
              </a:ln>
              <a:effectLst/>
            </c:spPr>
          </c:marker>
          <c:xVal>
            <c:numRef>
              <c:f>Session!$R$6:$R$25</c:f>
              <c:numCache>
                <c:formatCode>General</c:formatCode>
                <c:ptCount val="20"/>
                <c:pt idx="0">
                  <c:v>0.83333333333333337</c:v>
                </c:pt>
                <c:pt idx="1">
                  <c:v>0.58823529411764708</c:v>
                </c:pt>
                <c:pt idx="2">
                  <c:v>0.45454545454545453</c:v>
                </c:pt>
                <c:pt idx="3">
                  <c:v>0.37037037037037035</c:v>
                </c:pt>
                <c:pt idx="4">
                  <c:v>0.3125</c:v>
                </c:pt>
                <c:pt idx="5">
                  <c:v>0.27027027027027023</c:v>
                </c:pt>
                <c:pt idx="6">
                  <c:v>0.23809523809523808</c:v>
                </c:pt>
                <c:pt idx="7">
                  <c:v>0.21276595744680851</c:v>
                </c:pt>
                <c:pt idx="8">
                  <c:v>0.19230769230769229</c:v>
                </c:pt>
                <c:pt idx="9">
                  <c:v>0.17543859649122806</c:v>
                </c:pt>
                <c:pt idx="10">
                  <c:v>0.16129032258064516</c:v>
                </c:pt>
                <c:pt idx="11">
                  <c:v>0.14925373134328357</c:v>
                </c:pt>
                <c:pt idx="12">
                  <c:v>0.1388888888888889</c:v>
                </c:pt>
                <c:pt idx="13">
                  <c:v>0.12987012987012986</c:v>
                </c:pt>
                <c:pt idx="14">
                  <c:v>0.12195121951219513</c:v>
                </c:pt>
                <c:pt idx="15">
                  <c:v>0.1149425287356322</c:v>
                </c:pt>
                <c:pt idx="16">
                  <c:v>0.10869565217391305</c:v>
                </c:pt>
                <c:pt idx="17">
                  <c:v>0.10309278350515465</c:v>
                </c:pt>
                <c:pt idx="18">
                  <c:v>9.8039215686274522E-2</c:v>
                </c:pt>
                <c:pt idx="19">
                  <c:v>9.3457943925233655E-2</c:v>
                </c:pt>
              </c:numCache>
            </c:numRef>
          </c:xVal>
          <c:yVal>
            <c:numRef>
              <c:f>Session!$P$6:$P$25</c:f>
              <c:numCache>
                <c:formatCode>General</c:formatCode>
                <c:ptCount val="20"/>
                <c:pt idx="0">
                  <c:v>7.7568794482179104</c:v>
                </c:pt>
                <c:pt idx="1">
                  <c:v>17.282345984852991</c:v>
                </c:pt>
                <c:pt idx="2">
                  <c:v>31.271041217600121</c:v>
                </c:pt>
                <c:pt idx="3">
                  <c:v>50.084902614330055</c:v>
                </c:pt>
                <c:pt idx="4">
                  <c:v>74.031257471551498</c:v>
                </c:pt>
                <c:pt idx="5">
                  <c:v>103.37943194477384</c:v>
                </c:pt>
                <c:pt idx="6">
                  <c:v>138.37051075428317</c:v>
                </c:pt>
                <c:pt idx="7">
                  <c:v>179.22362177189092</c:v>
                </c:pt>
                <c:pt idx="8">
                  <c:v>226.14024922318751</c:v>
                </c:pt>
                <c:pt idx="9">
                  <c:v>279.30733700357513</c:v>
                </c:pt>
                <c:pt idx="10">
                  <c:v>338.89960444790398</c:v>
                </c:pt>
                <c:pt idx="11">
                  <c:v>405.08132541546723</c:v>
                </c:pt>
                <c:pt idx="12">
                  <c:v>478.00772793122411</c:v>
                </c:pt>
                <c:pt idx="13">
                  <c:v>557.82611731727582</c:v>
                </c:pt>
                <c:pt idx="14">
                  <c:v>644.67679265873096</c:v>
                </c:pt>
                <c:pt idx="15">
                  <c:v>738.69380544646367</c:v>
                </c:pt>
                <c:pt idx="16">
                  <c:v>840.00559544293878</c:v>
                </c:pt>
                <c:pt idx="17">
                  <c:v>948.73552948305917</c:v>
                </c:pt>
                <c:pt idx="18">
                  <c:v>1065.00236244342</c:v>
                </c:pt>
                <c:pt idx="19">
                  <c:v>1188.9206350150187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6619728"/>
        <c:axId val="786620288"/>
      </c:scatterChart>
      <c:valAx>
        <c:axId val="786619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6620288"/>
        <c:crosses val="autoZero"/>
        <c:crossBetween val="midCat"/>
      </c:valAx>
      <c:valAx>
        <c:axId val="78662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6619728"/>
        <c:crosses val="autoZero"/>
        <c:crossBetween val="midCat"/>
      </c:valAx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sng" strike="noStrike" kern="1200" spc="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u="sng">
                <a:latin typeface="Times New Roman" panose="02020603050405020304" pitchFamily="18" charset="0"/>
                <a:cs typeface="Times New Roman" panose="02020603050405020304" pitchFamily="18" charset="0"/>
              </a:rPr>
              <a:t>2. Plot Y on Ln(X)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sng" strike="noStrike" kern="1200" spc="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Plot Y on Ln(X)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dk1"/>
                </a:solidFill>
              </a:ln>
              <a:effectLst/>
            </c:spPr>
          </c:marker>
          <c:xVal>
            <c:numRef>
              <c:f>Session!$T$6:$T$25</c:f>
              <c:numCache>
                <c:formatCode>General</c:formatCode>
                <c:ptCount val="20"/>
                <c:pt idx="0">
                  <c:v>0.18232155679395459</c:v>
                </c:pt>
                <c:pt idx="1">
                  <c:v>0.53062825106217038</c:v>
                </c:pt>
                <c:pt idx="2">
                  <c:v>0.78845736036427028</c:v>
                </c:pt>
                <c:pt idx="3">
                  <c:v>0.99325177301028345</c:v>
                </c:pt>
                <c:pt idx="4">
                  <c:v>1.1631508098056809</c:v>
                </c:pt>
                <c:pt idx="5">
                  <c:v>1.3083328196501789</c:v>
                </c:pt>
                <c:pt idx="6">
                  <c:v>1.4350845252893227</c:v>
                </c:pt>
                <c:pt idx="7">
                  <c:v>1.547562508716013</c:v>
                </c:pt>
                <c:pt idx="8">
                  <c:v>1.6486586255873816</c:v>
                </c:pt>
                <c:pt idx="9">
                  <c:v>1.7404661748405046</c:v>
                </c:pt>
                <c:pt idx="10">
                  <c:v>1.824549292051046</c:v>
                </c:pt>
                <c:pt idx="11">
                  <c:v>1.9021075263969205</c:v>
                </c:pt>
                <c:pt idx="12">
                  <c:v>1.9740810260220096</c:v>
                </c:pt>
                <c:pt idx="13">
                  <c:v>2.0412203288596382</c:v>
                </c:pt>
                <c:pt idx="14">
                  <c:v>2.1041341542702074</c:v>
                </c:pt>
                <c:pt idx="15">
                  <c:v>2.1633230256605378</c:v>
                </c:pt>
                <c:pt idx="16">
                  <c:v>2.2192034840549946</c:v>
                </c:pt>
                <c:pt idx="17">
                  <c:v>2.2721258855093369</c:v>
                </c:pt>
                <c:pt idx="18">
                  <c:v>2.3223877202902252</c:v>
                </c:pt>
                <c:pt idx="19">
                  <c:v>2.3702437414678603</c:v>
                </c:pt>
              </c:numCache>
            </c:numRef>
          </c:xVal>
          <c:yVal>
            <c:numRef>
              <c:f>Session!$P$6:$P$25</c:f>
              <c:numCache>
                <c:formatCode>General</c:formatCode>
                <c:ptCount val="20"/>
                <c:pt idx="0">
                  <c:v>7.7568794482179104</c:v>
                </c:pt>
                <c:pt idx="1">
                  <c:v>17.282345984852991</c:v>
                </c:pt>
                <c:pt idx="2">
                  <c:v>31.271041217600121</c:v>
                </c:pt>
                <c:pt idx="3">
                  <c:v>50.084902614330055</c:v>
                </c:pt>
                <c:pt idx="4">
                  <c:v>74.031257471551498</c:v>
                </c:pt>
                <c:pt idx="5">
                  <c:v>103.37943194477384</c:v>
                </c:pt>
                <c:pt idx="6">
                  <c:v>138.37051075428317</c:v>
                </c:pt>
                <c:pt idx="7">
                  <c:v>179.22362177189092</c:v>
                </c:pt>
                <c:pt idx="8">
                  <c:v>226.14024922318751</c:v>
                </c:pt>
                <c:pt idx="9">
                  <c:v>279.30733700357513</c:v>
                </c:pt>
                <c:pt idx="10">
                  <c:v>338.89960444790398</c:v>
                </c:pt>
                <c:pt idx="11">
                  <c:v>405.08132541546723</c:v>
                </c:pt>
                <c:pt idx="12">
                  <c:v>478.00772793122411</c:v>
                </c:pt>
                <c:pt idx="13">
                  <c:v>557.82611731727582</c:v>
                </c:pt>
                <c:pt idx="14">
                  <c:v>644.67679265873096</c:v>
                </c:pt>
                <c:pt idx="15">
                  <c:v>738.69380544646367</c:v>
                </c:pt>
                <c:pt idx="16">
                  <c:v>840.00559544293878</c:v>
                </c:pt>
                <c:pt idx="17">
                  <c:v>948.73552948305917</c:v>
                </c:pt>
                <c:pt idx="18">
                  <c:v>1065.00236244342</c:v>
                </c:pt>
                <c:pt idx="19">
                  <c:v>1188.9206350150187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6622528"/>
        <c:axId val="786623088"/>
      </c:scatterChart>
      <c:valAx>
        <c:axId val="786622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6623088"/>
        <c:crosses val="autoZero"/>
        <c:crossBetween val="midCat"/>
      </c:valAx>
      <c:valAx>
        <c:axId val="78662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6622528"/>
        <c:crosses val="autoZero"/>
        <c:crossBetween val="midCat"/>
      </c:valAx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sng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 b="1" u="sng">
                <a:latin typeface="Times New Roman" panose="02020603050405020304" pitchFamily="18" charset="0"/>
                <a:cs typeface="Times New Roman" panose="02020603050405020304" pitchFamily="18" charset="0"/>
              </a:rPr>
              <a:t>4. Plot Ln(Y) on Ln(X)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sng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Plot Ln(Y) on Ln(X)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dk1"/>
                </a:solidFill>
              </a:ln>
              <a:effectLst/>
            </c:spPr>
          </c:marker>
          <c:xVal>
            <c:numRef>
              <c:f>Session!$T$6:$T$25</c:f>
              <c:numCache>
                <c:formatCode>General</c:formatCode>
                <c:ptCount val="20"/>
                <c:pt idx="0">
                  <c:v>0.18232155679395459</c:v>
                </c:pt>
                <c:pt idx="1">
                  <c:v>0.53062825106217038</c:v>
                </c:pt>
                <c:pt idx="2">
                  <c:v>0.78845736036427028</c:v>
                </c:pt>
                <c:pt idx="3">
                  <c:v>0.99325177301028345</c:v>
                </c:pt>
                <c:pt idx="4">
                  <c:v>1.1631508098056809</c:v>
                </c:pt>
                <c:pt idx="5">
                  <c:v>1.3083328196501789</c:v>
                </c:pt>
                <c:pt idx="6">
                  <c:v>1.4350845252893227</c:v>
                </c:pt>
                <c:pt idx="7">
                  <c:v>1.547562508716013</c:v>
                </c:pt>
                <c:pt idx="8">
                  <c:v>1.6486586255873816</c:v>
                </c:pt>
                <c:pt idx="9">
                  <c:v>1.7404661748405046</c:v>
                </c:pt>
                <c:pt idx="10">
                  <c:v>1.824549292051046</c:v>
                </c:pt>
                <c:pt idx="11">
                  <c:v>1.9021075263969205</c:v>
                </c:pt>
                <c:pt idx="12">
                  <c:v>1.9740810260220096</c:v>
                </c:pt>
                <c:pt idx="13">
                  <c:v>2.0412203288596382</c:v>
                </c:pt>
                <c:pt idx="14">
                  <c:v>2.1041341542702074</c:v>
                </c:pt>
                <c:pt idx="15">
                  <c:v>2.1633230256605378</c:v>
                </c:pt>
                <c:pt idx="16">
                  <c:v>2.2192034840549946</c:v>
                </c:pt>
                <c:pt idx="17">
                  <c:v>2.2721258855093369</c:v>
                </c:pt>
                <c:pt idx="18">
                  <c:v>2.3223877202902252</c:v>
                </c:pt>
                <c:pt idx="19">
                  <c:v>2.3702437414678603</c:v>
                </c:pt>
              </c:numCache>
            </c:numRef>
          </c:xVal>
          <c:yVal>
            <c:numRef>
              <c:f>Session!$S$6:$S$25</c:f>
              <c:numCache>
                <c:formatCode>General</c:formatCode>
                <c:ptCount val="20"/>
                <c:pt idx="0">
                  <c:v>2.0485801203563754</c:v>
                </c:pt>
                <c:pt idx="1">
                  <c:v>2.8496855171732718</c:v>
                </c:pt>
                <c:pt idx="2">
                  <c:v>3.4426924685681017</c:v>
                </c:pt>
                <c:pt idx="3">
                  <c:v>3.9137196176539315</c:v>
                </c:pt>
                <c:pt idx="4">
                  <c:v>4.3044874022833461</c:v>
                </c:pt>
                <c:pt idx="5">
                  <c:v>4.6384060249256915</c:v>
                </c:pt>
                <c:pt idx="6">
                  <c:v>4.9299349478957222</c:v>
                </c:pt>
                <c:pt idx="7">
                  <c:v>5.1886343097771093</c:v>
                </c:pt>
                <c:pt idx="8">
                  <c:v>5.4211553785812576</c:v>
                </c:pt>
                <c:pt idx="9">
                  <c:v>5.6323127418634407</c:v>
                </c:pt>
                <c:pt idx="10">
                  <c:v>5.8257039114476861</c:v>
                </c:pt>
                <c:pt idx="11">
                  <c:v>6.0040878504431969</c:v>
                </c:pt>
                <c:pt idx="12">
                  <c:v>6.1696268995809023</c:v>
                </c:pt>
                <c:pt idx="13">
                  <c:v>6.3240472961074481</c:v>
                </c:pt>
                <c:pt idx="14">
                  <c:v>6.4687490945517574</c:v>
                </c:pt>
                <c:pt idx="15">
                  <c:v>6.6048834987495164</c:v>
                </c:pt>
                <c:pt idx="16">
                  <c:v>6.7334085530567673</c:v>
                </c:pt>
                <c:pt idx="17">
                  <c:v>6.8551300764017551</c:v>
                </c:pt>
                <c:pt idx="18">
                  <c:v>6.9707322963977978</c:v>
                </c:pt>
                <c:pt idx="19">
                  <c:v>7.0808011451063582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6625328"/>
        <c:axId val="786625888"/>
      </c:scatterChart>
      <c:valAx>
        <c:axId val="786625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6625888"/>
        <c:crosses val="autoZero"/>
        <c:crossBetween val="midCat"/>
      </c:valAx>
      <c:valAx>
        <c:axId val="786625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6625328"/>
        <c:crosses val="autoZero"/>
        <c:crossBetween val="midCat"/>
      </c:valAx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sng" strike="noStrike" kern="1200" spc="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u="sng">
                <a:latin typeface="Times New Roman" panose="02020603050405020304" pitchFamily="18" charset="0"/>
                <a:cs typeface="Times New Roman" panose="02020603050405020304" pitchFamily="18" charset="0"/>
              </a:rPr>
              <a:t>3. Plot Ln(Y) on 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sng" strike="noStrike" kern="1200" spc="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Plot Ln(Y) on X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dk1"/>
                </a:solidFill>
              </a:ln>
              <a:effectLst/>
            </c:spPr>
          </c:marker>
          <c:xVal>
            <c:numRef>
              <c:f>Session!$T$6:$T$25</c:f>
              <c:numCache>
                <c:formatCode>General</c:formatCode>
                <c:ptCount val="20"/>
                <c:pt idx="0">
                  <c:v>0.18232155679395459</c:v>
                </c:pt>
                <c:pt idx="1">
                  <c:v>0.53062825106217038</c:v>
                </c:pt>
                <c:pt idx="2">
                  <c:v>0.78845736036427028</c:v>
                </c:pt>
                <c:pt idx="3">
                  <c:v>0.99325177301028345</c:v>
                </c:pt>
                <c:pt idx="4">
                  <c:v>1.1631508098056809</c:v>
                </c:pt>
                <c:pt idx="5">
                  <c:v>1.3083328196501789</c:v>
                </c:pt>
                <c:pt idx="6">
                  <c:v>1.4350845252893227</c:v>
                </c:pt>
                <c:pt idx="7">
                  <c:v>1.547562508716013</c:v>
                </c:pt>
                <c:pt idx="8">
                  <c:v>1.6486586255873816</c:v>
                </c:pt>
                <c:pt idx="9">
                  <c:v>1.7404661748405046</c:v>
                </c:pt>
                <c:pt idx="10">
                  <c:v>1.824549292051046</c:v>
                </c:pt>
                <c:pt idx="11">
                  <c:v>1.9021075263969205</c:v>
                </c:pt>
                <c:pt idx="12">
                  <c:v>1.9740810260220096</c:v>
                </c:pt>
                <c:pt idx="13">
                  <c:v>2.0412203288596382</c:v>
                </c:pt>
                <c:pt idx="14">
                  <c:v>2.1041341542702074</c:v>
                </c:pt>
                <c:pt idx="15">
                  <c:v>2.1633230256605378</c:v>
                </c:pt>
                <c:pt idx="16">
                  <c:v>2.2192034840549946</c:v>
                </c:pt>
                <c:pt idx="17">
                  <c:v>2.2721258855093369</c:v>
                </c:pt>
                <c:pt idx="18">
                  <c:v>2.3223877202902252</c:v>
                </c:pt>
                <c:pt idx="19">
                  <c:v>2.3702437414678603</c:v>
                </c:pt>
              </c:numCache>
            </c:numRef>
          </c:xVal>
          <c:yVal>
            <c:numRef>
              <c:f>Session!$P$6:$P$25</c:f>
              <c:numCache>
                <c:formatCode>General</c:formatCode>
                <c:ptCount val="20"/>
                <c:pt idx="0">
                  <c:v>7.7568794482179104</c:v>
                </c:pt>
                <c:pt idx="1">
                  <c:v>17.282345984852991</c:v>
                </c:pt>
                <c:pt idx="2">
                  <c:v>31.271041217600121</c:v>
                </c:pt>
                <c:pt idx="3">
                  <c:v>50.084902614330055</c:v>
                </c:pt>
                <c:pt idx="4">
                  <c:v>74.031257471551498</c:v>
                </c:pt>
                <c:pt idx="5">
                  <c:v>103.37943194477384</c:v>
                </c:pt>
                <c:pt idx="6">
                  <c:v>138.37051075428317</c:v>
                </c:pt>
                <c:pt idx="7">
                  <c:v>179.22362177189092</c:v>
                </c:pt>
                <c:pt idx="8">
                  <c:v>226.14024922318751</c:v>
                </c:pt>
                <c:pt idx="9">
                  <c:v>279.30733700357513</c:v>
                </c:pt>
                <c:pt idx="10">
                  <c:v>338.89960444790398</c:v>
                </c:pt>
                <c:pt idx="11">
                  <c:v>405.08132541546723</c:v>
                </c:pt>
                <c:pt idx="12">
                  <c:v>478.00772793122411</c:v>
                </c:pt>
                <c:pt idx="13">
                  <c:v>557.82611731727582</c:v>
                </c:pt>
                <c:pt idx="14">
                  <c:v>644.67679265873096</c:v>
                </c:pt>
                <c:pt idx="15">
                  <c:v>738.69380544646367</c:v>
                </c:pt>
                <c:pt idx="16">
                  <c:v>840.00559544293878</c:v>
                </c:pt>
                <c:pt idx="17">
                  <c:v>948.73552948305917</c:v>
                </c:pt>
                <c:pt idx="18">
                  <c:v>1065.00236244342</c:v>
                </c:pt>
                <c:pt idx="19">
                  <c:v>1188.9206350150187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7259392"/>
        <c:axId val="787259952"/>
      </c:scatterChart>
      <c:valAx>
        <c:axId val="787259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259952"/>
        <c:crosses val="autoZero"/>
        <c:crossBetween val="midCat"/>
      </c:valAx>
      <c:valAx>
        <c:axId val="78725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259392"/>
        <c:crosses val="autoZero"/>
        <c:crossBetween val="midCat"/>
      </c:valAx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Y1 vs. X</a:t>
            </a:r>
          </a:p>
        </c:rich>
      </c:tx>
      <c:layout>
        <c:manualLayout>
          <c:xMode val="edge"/>
          <c:yMode val="edge"/>
          <c:x val="0.40725806451612906"/>
          <c:y val="4.61540772940569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12903225806453"/>
          <c:y val="0.16410338593442475"/>
          <c:w val="0.79032258064516125"/>
          <c:h val="0.65128531292724823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Sheet1!$B$7</c:f>
              <c:strCache>
                <c:ptCount val="1"/>
                <c:pt idx="0">
                  <c:v>Y1=5+0.2*Ln(X)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Sheet1!$A$8:$A$17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Sheet1!$B$8:$B$17</c:f>
              <c:numCache>
                <c:formatCode>0.00000</c:formatCode>
                <c:ptCount val="10"/>
                <c:pt idx="0" formatCode="General">
                  <c:v>5</c:v>
                </c:pt>
                <c:pt idx="1">
                  <c:v>5.1386294361119891</c:v>
                </c:pt>
                <c:pt idx="2">
                  <c:v>5.2197224577336216</c:v>
                </c:pt>
                <c:pt idx="3">
                  <c:v>5.2772588722239782</c:v>
                </c:pt>
                <c:pt idx="4">
                  <c:v>5.3218875824868199</c:v>
                </c:pt>
                <c:pt idx="5">
                  <c:v>5.3583518938456107</c:v>
                </c:pt>
                <c:pt idx="6">
                  <c:v>5.3891820298110629</c:v>
                </c:pt>
                <c:pt idx="7">
                  <c:v>5.4158883083359672</c:v>
                </c:pt>
                <c:pt idx="8">
                  <c:v>5.4394449154672442</c:v>
                </c:pt>
                <c:pt idx="9">
                  <c:v>5.460517018598809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7262192"/>
        <c:axId val="787262752"/>
      </c:scatterChart>
      <c:valAx>
        <c:axId val="787262192"/>
        <c:scaling>
          <c:orientation val="minMax"/>
          <c:max val="1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7262752"/>
        <c:crosses val="autoZero"/>
        <c:crossBetween val="midCat"/>
      </c:valAx>
      <c:valAx>
        <c:axId val="787262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72621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sng" strike="noStrike" kern="1200" spc="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u="sng"/>
              <a:t>Transformed Variables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sng" strike="noStrike" kern="1200" spc="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dk1"/>
                </a:solidFill>
              </a:ln>
              <a:effectLst/>
            </c:spPr>
          </c:marker>
          <c:xVal>
            <c:numRef>
              <c:f>Reciprocal!$J$6:$J$24</c:f>
              <c:numCache>
                <c:formatCode>General</c:formatCode>
                <c:ptCount val="19"/>
                <c:pt idx="0">
                  <c:v>1</c:v>
                </c:pt>
                <c:pt idx="1">
                  <c:v>0.66666666666666663</c:v>
                </c:pt>
                <c:pt idx="2">
                  <c:v>0.5</c:v>
                </c:pt>
                <c:pt idx="3">
                  <c:v>0.4</c:v>
                </c:pt>
                <c:pt idx="4">
                  <c:v>0.33333333333333331</c:v>
                </c:pt>
                <c:pt idx="5">
                  <c:v>0.2857142857142857</c:v>
                </c:pt>
                <c:pt idx="6">
                  <c:v>0.25</c:v>
                </c:pt>
                <c:pt idx="7">
                  <c:v>0.22222222222222221</c:v>
                </c:pt>
                <c:pt idx="8">
                  <c:v>0.2</c:v>
                </c:pt>
                <c:pt idx="9">
                  <c:v>0.18181818181818182</c:v>
                </c:pt>
                <c:pt idx="10">
                  <c:v>0.16666666666666666</c:v>
                </c:pt>
                <c:pt idx="11">
                  <c:v>0.15384615384615385</c:v>
                </c:pt>
                <c:pt idx="12">
                  <c:v>0.14285714285714285</c:v>
                </c:pt>
                <c:pt idx="13">
                  <c:v>0.13333333333333333</c:v>
                </c:pt>
                <c:pt idx="14">
                  <c:v>0.125</c:v>
                </c:pt>
                <c:pt idx="15">
                  <c:v>0.11764705882352941</c:v>
                </c:pt>
                <c:pt idx="16">
                  <c:v>0.1111111111111111</c:v>
                </c:pt>
                <c:pt idx="17">
                  <c:v>0.10526315789473684</c:v>
                </c:pt>
                <c:pt idx="18">
                  <c:v>0.1</c:v>
                </c:pt>
              </c:numCache>
            </c:numRef>
          </c:xVal>
          <c:yVal>
            <c:numRef>
              <c:f>Reciprocal!$I$6:$I$24</c:f>
              <c:numCache>
                <c:formatCode>General</c:formatCode>
                <c:ptCount val="19"/>
                <c:pt idx="0">
                  <c:v>7.3999999999999995</c:v>
                </c:pt>
                <c:pt idx="1">
                  <c:v>5.6999999999999993</c:v>
                </c:pt>
                <c:pt idx="2">
                  <c:v>4.8499999999999996</c:v>
                </c:pt>
                <c:pt idx="3">
                  <c:v>4.34</c:v>
                </c:pt>
                <c:pt idx="4">
                  <c:v>4</c:v>
                </c:pt>
                <c:pt idx="5">
                  <c:v>3.7571428571428571</c:v>
                </c:pt>
                <c:pt idx="6">
                  <c:v>3.5749999999999997</c:v>
                </c:pt>
                <c:pt idx="7">
                  <c:v>3.4333333333333331</c:v>
                </c:pt>
                <c:pt idx="8">
                  <c:v>3.32</c:v>
                </c:pt>
                <c:pt idx="9">
                  <c:v>3.2272727272727271</c:v>
                </c:pt>
                <c:pt idx="10">
                  <c:v>3.15</c:v>
                </c:pt>
                <c:pt idx="11">
                  <c:v>3.0846153846153843</c:v>
                </c:pt>
                <c:pt idx="12">
                  <c:v>3.0285714285714285</c:v>
                </c:pt>
                <c:pt idx="13">
                  <c:v>2.9799999999999995</c:v>
                </c:pt>
                <c:pt idx="14">
                  <c:v>2.9375</c:v>
                </c:pt>
                <c:pt idx="15">
                  <c:v>2.9</c:v>
                </c:pt>
                <c:pt idx="16">
                  <c:v>2.8666666666666663</c:v>
                </c:pt>
                <c:pt idx="17">
                  <c:v>2.8368421052631576</c:v>
                </c:pt>
                <c:pt idx="18">
                  <c:v>2.8099999999999996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3365456"/>
        <c:axId val="783366016"/>
      </c:scatterChart>
      <c:valAx>
        <c:axId val="783365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83366016"/>
        <c:crosses val="autoZero"/>
        <c:crossBetween val="midCat"/>
      </c:valAx>
      <c:valAx>
        <c:axId val="78336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83365456"/>
        <c:crosses val="autoZero"/>
        <c:crossBetween val="midCat"/>
      </c:valAx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 sz="1200">
          <a:solidFill>
            <a:schemeClr val="dk1"/>
          </a:solidFill>
          <a:latin typeface="Times New Roman" panose="02020603050405020304" pitchFamily="18" charset="0"/>
          <a:ea typeface="+mn-ea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Y2 vs. X
</a:t>
            </a:r>
          </a:p>
        </c:rich>
      </c:tx>
      <c:layout>
        <c:manualLayout>
          <c:xMode val="edge"/>
          <c:yMode val="edge"/>
          <c:x val="0.40890769093910312"/>
          <c:y val="4.61540772940569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0068497889712"/>
          <c:y val="0.1538469243135232"/>
          <c:w val="0.78947524488242682"/>
          <c:h val="0.6615417745481497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Sheet1!$C$7</c:f>
              <c:strCache>
                <c:ptCount val="1"/>
                <c:pt idx="0">
                  <c:v>Y2=5-0.3*Ln(X)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Sheet1!$A$8:$A$17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Sheet1!$C$8:$C$17</c:f>
              <c:numCache>
                <c:formatCode>0.00000</c:formatCode>
                <c:ptCount val="10"/>
                <c:pt idx="0" formatCode="General">
                  <c:v>5</c:v>
                </c:pt>
                <c:pt idx="1">
                  <c:v>4.7920558458320164</c:v>
                </c:pt>
                <c:pt idx="2">
                  <c:v>4.6704163133995671</c:v>
                </c:pt>
                <c:pt idx="3">
                  <c:v>4.5841116916640328</c:v>
                </c:pt>
                <c:pt idx="4">
                  <c:v>4.5171686262697701</c:v>
                </c:pt>
                <c:pt idx="5">
                  <c:v>4.4624721592315835</c:v>
                </c:pt>
                <c:pt idx="6">
                  <c:v>4.4162269552834061</c:v>
                </c:pt>
                <c:pt idx="7">
                  <c:v>4.3761675374960491</c:v>
                </c:pt>
                <c:pt idx="8">
                  <c:v>4.3408326267991342</c:v>
                </c:pt>
                <c:pt idx="9">
                  <c:v>4.3092244721017865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7264992"/>
        <c:axId val="787265552"/>
      </c:scatterChart>
      <c:valAx>
        <c:axId val="787264992"/>
        <c:scaling>
          <c:orientation val="minMax"/>
          <c:max val="1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7265552"/>
        <c:crosses val="autoZero"/>
        <c:crossBetween val="midCat"/>
      </c:valAx>
      <c:valAx>
        <c:axId val="787265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72649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Y1 vs. Ln(X)</a:t>
            </a:r>
          </a:p>
        </c:rich>
      </c:tx>
      <c:layout>
        <c:manualLayout>
          <c:xMode val="edge"/>
          <c:yMode val="edge"/>
          <c:x val="0.3694893838019595"/>
          <c:y val="4.6155478631149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647558174765"/>
          <c:y val="0.27180448527232187"/>
          <c:w val="0.76307590133013381"/>
          <c:h val="0.51796703797178323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Sheet1!$B$7</c:f>
              <c:strCache>
                <c:ptCount val="1"/>
                <c:pt idx="0">
                  <c:v>Y1=5+0.2*Ln(X)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Sheet1!$D$8:$D$17</c:f>
              <c:numCache>
                <c:formatCode>0.00000</c:formatCode>
                <c:ptCount val="10"/>
                <c:pt idx="0" formatCode="General">
                  <c:v>0</c:v>
                </c:pt>
                <c:pt idx="1">
                  <c:v>0.69314718055994529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2.3025850929940459</c:v>
                </c:pt>
              </c:numCache>
            </c:numRef>
          </c:xVal>
          <c:yVal>
            <c:numRef>
              <c:f>Sheet1!$B$8:$B$17</c:f>
              <c:numCache>
                <c:formatCode>0.00000</c:formatCode>
                <c:ptCount val="10"/>
                <c:pt idx="0" formatCode="General">
                  <c:v>5</c:v>
                </c:pt>
                <c:pt idx="1">
                  <c:v>5.1386294361119891</c:v>
                </c:pt>
                <c:pt idx="2">
                  <c:v>5.2197224577336216</c:v>
                </c:pt>
                <c:pt idx="3">
                  <c:v>5.2772588722239782</c:v>
                </c:pt>
                <c:pt idx="4">
                  <c:v>5.3218875824868199</c:v>
                </c:pt>
                <c:pt idx="5">
                  <c:v>5.3583518938456107</c:v>
                </c:pt>
                <c:pt idx="6">
                  <c:v>5.3891820298110629</c:v>
                </c:pt>
                <c:pt idx="7">
                  <c:v>5.4158883083359672</c:v>
                </c:pt>
                <c:pt idx="8">
                  <c:v>5.4394449154672442</c:v>
                </c:pt>
                <c:pt idx="9">
                  <c:v>5.460517018598809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7267792"/>
        <c:axId val="787268352"/>
      </c:scatterChart>
      <c:valAx>
        <c:axId val="78726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7268352"/>
        <c:crosses val="autoZero"/>
        <c:crossBetween val="midCat"/>
      </c:valAx>
      <c:valAx>
        <c:axId val="787268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72677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Y2 vs. Ln(X)</a:t>
            </a:r>
          </a:p>
        </c:rich>
      </c:tx>
      <c:layout>
        <c:manualLayout>
          <c:xMode val="edge"/>
          <c:yMode val="edge"/>
          <c:x val="0.3658650961780377"/>
          <c:y val="4.6155478631149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60670941246119"/>
          <c:y val="0.27180448527232187"/>
          <c:w val="0.76018636650325611"/>
          <c:h val="0.51796703797178323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Sheet1!$C$7</c:f>
              <c:strCache>
                <c:ptCount val="1"/>
                <c:pt idx="0">
                  <c:v>Y2=5-0.3*Ln(X)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Sheet1!$D$8:$D$17</c:f>
              <c:numCache>
                <c:formatCode>0.00000</c:formatCode>
                <c:ptCount val="10"/>
                <c:pt idx="0" formatCode="General">
                  <c:v>0</c:v>
                </c:pt>
                <c:pt idx="1">
                  <c:v>0.69314718055994529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2.3025850929940459</c:v>
                </c:pt>
              </c:numCache>
            </c:numRef>
          </c:xVal>
          <c:yVal>
            <c:numRef>
              <c:f>Sheet1!$C$8:$C$17</c:f>
              <c:numCache>
                <c:formatCode>0.00000</c:formatCode>
                <c:ptCount val="10"/>
                <c:pt idx="0" formatCode="General">
                  <c:v>5</c:v>
                </c:pt>
                <c:pt idx="1">
                  <c:v>4.7920558458320164</c:v>
                </c:pt>
                <c:pt idx="2">
                  <c:v>4.6704163133995671</c:v>
                </c:pt>
                <c:pt idx="3">
                  <c:v>4.5841116916640328</c:v>
                </c:pt>
                <c:pt idx="4">
                  <c:v>4.5171686262697701</c:v>
                </c:pt>
                <c:pt idx="5">
                  <c:v>4.4624721592315835</c:v>
                </c:pt>
                <c:pt idx="6">
                  <c:v>4.4162269552834061</c:v>
                </c:pt>
                <c:pt idx="7">
                  <c:v>4.3761675374960491</c:v>
                </c:pt>
                <c:pt idx="8">
                  <c:v>4.3408326267991342</c:v>
                </c:pt>
                <c:pt idx="9">
                  <c:v>4.3092244721017865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7270592"/>
        <c:axId val="787271152"/>
      </c:scatterChart>
      <c:valAx>
        <c:axId val="78727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7271152"/>
        <c:crosses val="autoZero"/>
        <c:crossBetween val="midCat"/>
      </c:valAx>
      <c:valAx>
        <c:axId val="787271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72705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Y2 vs. X</a:t>
            </a:r>
          </a:p>
        </c:rich>
      </c:tx>
      <c:layout>
        <c:manualLayout>
          <c:xMode val="edge"/>
          <c:yMode val="edge"/>
          <c:x val="0.40890769093910312"/>
          <c:y val="4.61540772940569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26336598432356"/>
          <c:y val="0.1538469243135232"/>
          <c:w val="0.82591256387700029"/>
          <c:h val="0.6615417745481497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Sheet1!$H$7</c:f>
              <c:strCache>
                <c:ptCount val="1"/>
                <c:pt idx="0">
                  <c:v>Y2=5*exp(-0.3X)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Sheet1!$F$8:$F$17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Sheet1!$H$8:$H$17</c:f>
              <c:numCache>
                <c:formatCode>0.00000</c:formatCode>
                <c:ptCount val="10"/>
                <c:pt idx="0">
                  <c:v>3.7040911034085893</c:v>
                </c:pt>
                <c:pt idx="1">
                  <c:v>2.7440581804701321</c:v>
                </c:pt>
                <c:pt idx="2">
                  <c:v>2.0328482987029957</c:v>
                </c:pt>
                <c:pt idx="3">
                  <c:v>1.5059710595610107</c:v>
                </c:pt>
                <c:pt idx="4">
                  <c:v>1.1156508007421491</c:v>
                </c:pt>
                <c:pt idx="5">
                  <c:v>0.8264944411079328</c:v>
                </c:pt>
                <c:pt idx="6">
                  <c:v>0.61228214126490954</c:v>
                </c:pt>
                <c:pt idx="7">
                  <c:v>0.45358976644706256</c:v>
                </c:pt>
                <c:pt idx="8">
                  <c:v>0.33602756369874892</c:v>
                </c:pt>
                <c:pt idx="9">
                  <c:v>0.24893534183931973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7273392"/>
        <c:axId val="787273952"/>
      </c:scatterChart>
      <c:valAx>
        <c:axId val="787273392"/>
        <c:scaling>
          <c:orientation val="minMax"/>
          <c:max val="1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7273952"/>
        <c:crosses val="autoZero"/>
        <c:crossBetween val="midCat"/>
      </c:valAx>
      <c:valAx>
        <c:axId val="787273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7273392"/>
        <c:crosses val="autoZero"/>
        <c:crossBetween val="midCat"/>
        <c:maj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Y1 vs. X</a:t>
            </a:r>
          </a:p>
        </c:rich>
      </c:tx>
      <c:layout>
        <c:manualLayout>
          <c:xMode val="edge"/>
          <c:yMode val="edge"/>
          <c:x val="0.40725806451612906"/>
          <c:y val="4.61540772940569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22580645161291"/>
          <c:y val="0.15897515512397398"/>
          <c:w val="0.77822580645161288"/>
          <c:h val="0.656413543737699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Sheet1!$G$7</c:f>
              <c:strCache>
                <c:ptCount val="1"/>
                <c:pt idx="0">
                  <c:v>Y1=5*exp(0.4X)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Sheet1!$F$8:$F$17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Sheet1!$G$8:$G$17</c:f>
              <c:numCache>
                <c:formatCode>0.00000</c:formatCode>
                <c:ptCount val="10"/>
                <c:pt idx="0">
                  <c:v>7.4591234882063517</c:v>
                </c:pt>
                <c:pt idx="1">
                  <c:v>11.127704642462339</c:v>
                </c:pt>
                <c:pt idx="2">
                  <c:v>16.600584613682742</c:v>
                </c:pt>
                <c:pt idx="3">
                  <c:v>24.765162121975575</c:v>
                </c:pt>
                <c:pt idx="4">
                  <c:v>36.945280494653254</c:v>
                </c:pt>
                <c:pt idx="5">
                  <c:v>55.11588190320802</c:v>
                </c:pt>
                <c:pt idx="6">
                  <c:v>82.223233855485276</c:v>
                </c:pt>
                <c:pt idx="7">
                  <c:v>122.66265098554676</c:v>
                </c:pt>
                <c:pt idx="8">
                  <c:v>182.99117221838995</c:v>
                </c:pt>
                <c:pt idx="9">
                  <c:v>272.99075016572118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7844336"/>
        <c:axId val="787844896"/>
      </c:scatterChart>
      <c:valAx>
        <c:axId val="787844336"/>
        <c:scaling>
          <c:orientation val="minMax"/>
          <c:max val="1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7844896"/>
        <c:crosses val="autoZero"/>
        <c:crossBetween val="midCat"/>
      </c:valAx>
      <c:valAx>
        <c:axId val="787844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78443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Ln(Y1) vs. X</a:t>
            </a:r>
          </a:p>
        </c:rich>
      </c:tx>
      <c:layout>
        <c:manualLayout>
          <c:xMode val="edge"/>
          <c:yMode val="edge"/>
          <c:x val="0.36694761541953252"/>
          <c:y val="4.6155478631149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84217583415216"/>
          <c:y val="0.16410836846630755"/>
          <c:w val="0.82664023253850738"/>
          <c:h val="0.6513050873506581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Sheet1!$I$7</c:f>
              <c:strCache>
                <c:ptCount val="1"/>
                <c:pt idx="0">
                  <c:v>Ln(Y1)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Sheet1!$F$8:$F$17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Sheet1!$I$8:$I$17</c:f>
              <c:numCache>
                <c:formatCode>0.00000</c:formatCode>
                <c:ptCount val="10"/>
                <c:pt idx="0">
                  <c:v>2.0094379124341004</c:v>
                </c:pt>
                <c:pt idx="1">
                  <c:v>2.4094379124341003</c:v>
                </c:pt>
                <c:pt idx="2">
                  <c:v>2.8094379124341007</c:v>
                </c:pt>
                <c:pt idx="3">
                  <c:v>3.2094379124341006</c:v>
                </c:pt>
                <c:pt idx="4">
                  <c:v>3.6094379124341005</c:v>
                </c:pt>
                <c:pt idx="5">
                  <c:v>4.0094379124341009</c:v>
                </c:pt>
                <c:pt idx="6">
                  <c:v>4.4094379124341003</c:v>
                </c:pt>
                <c:pt idx="7">
                  <c:v>4.8094379124341007</c:v>
                </c:pt>
                <c:pt idx="8">
                  <c:v>5.2094379124341001</c:v>
                </c:pt>
                <c:pt idx="9">
                  <c:v>5.6094379124341005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7847136"/>
        <c:axId val="787847696"/>
      </c:scatterChart>
      <c:valAx>
        <c:axId val="787847136"/>
        <c:scaling>
          <c:orientation val="minMax"/>
          <c:max val="1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7847696"/>
        <c:crosses val="autoZero"/>
        <c:crossBetween val="midCat"/>
      </c:valAx>
      <c:valAx>
        <c:axId val="787847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78471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Ln(Y2) vs. X</a:t>
            </a:r>
          </a:p>
        </c:rich>
      </c:tx>
      <c:layout>
        <c:manualLayout>
          <c:xMode val="edge"/>
          <c:yMode val="edge"/>
          <c:x val="0.36843398062522953"/>
          <c:y val="4.6155478631149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46175185447126"/>
          <c:y val="0.15385159543716334"/>
          <c:w val="0.80974501236314178"/>
          <c:h val="0.66156186037980236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Sheet1!$J$7</c:f>
              <c:strCache>
                <c:ptCount val="1"/>
                <c:pt idx="0">
                  <c:v>Ln(Y2)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Sheet1!$F$8:$F$17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Sheet1!$J$8:$J$17</c:f>
              <c:numCache>
                <c:formatCode>0.00000</c:formatCode>
                <c:ptCount val="10"/>
                <c:pt idx="0">
                  <c:v>1.3094379124341005</c:v>
                </c:pt>
                <c:pt idx="1">
                  <c:v>1.0094379124341004</c:v>
                </c:pt>
                <c:pt idx="2">
                  <c:v>0.70943791243410037</c:v>
                </c:pt>
                <c:pt idx="3">
                  <c:v>0.40943791243410055</c:v>
                </c:pt>
                <c:pt idx="4">
                  <c:v>0.1094379124341003</c:v>
                </c:pt>
                <c:pt idx="5">
                  <c:v>-0.19056208756589949</c:v>
                </c:pt>
                <c:pt idx="6">
                  <c:v>-0.49056208756589964</c:v>
                </c:pt>
                <c:pt idx="7">
                  <c:v>-0.79056208756589952</c:v>
                </c:pt>
                <c:pt idx="8">
                  <c:v>-1.0905620875658995</c:v>
                </c:pt>
                <c:pt idx="9">
                  <c:v>-1.3905620875658995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7849936"/>
        <c:axId val="787850496"/>
      </c:scatterChart>
      <c:valAx>
        <c:axId val="787849936"/>
        <c:scaling>
          <c:orientation val="minMax"/>
          <c:max val="1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7850496"/>
        <c:crossesAt val="-2"/>
        <c:crossBetween val="midCat"/>
      </c:valAx>
      <c:valAx>
        <c:axId val="787850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7849936"/>
        <c:crosses val="autoZero"/>
        <c:crossBetween val="midCat"/>
        <c:maj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0800079687655638"/>
          <c:y val="4.615407729405696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800028906306459"/>
          <c:y val="0.27179623295389099"/>
          <c:w val="0.76400149219041447"/>
          <c:h val="0.51795131185552812"/>
        </c:manualLayout>
      </c:layout>
      <c:scatterChart>
        <c:scatterStyle val="lineMarker"/>
        <c:varyColors val="0"/>
        <c:ser>
          <c:idx val="0"/>
          <c:order val="0"/>
          <c:tx>
            <c:v>Y1 vs. X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Sheet1!$L$8:$L$17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Sheet1!$M$8:$M$17</c:f>
              <c:numCache>
                <c:formatCode>0.00000</c:formatCode>
                <c:ptCount val="10"/>
                <c:pt idx="0" formatCode="General">
                  <c:v>5</c:v>
                </c:pt>
                <c:pt idx="1">
                  <c:v>5.7434917749851753</c:v>
                </c:pt>
                <c:pt idx="2">
                  <c:v>6.2286546980775874</c:v>
                </c:pt>
                <c:pt idx="3">
                  <c:v>6.597539553864471</c:v>
                </c:pt>
                <c:pt idx="4">
                  <c:v>6.8986483073060745</c:v>
                </c:pt>
                <c:pt idx="5">
                  <c:v>7.1548454055262773</c:v>
                </c:pt>
                <c:pt idx="6">
                  <c:v>7.37886580797276</c:v>
                </c:pt>
                <c:pt idx="7">
                  <c:v>7.5785828325519899</c:v>
                </c:pt>
                <c:pt idx="8">
                  <c:v>7.7592278695767991</c:v>
                </c:pt>
                <c:pt idx="9">
                  <c:v>7.9244659623055682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7852736"/>
        <c:axId val="787853296"/>
      </c:scatterChart>
      <c:valAx>
        <c:axId val="787852736"/>
        <c:scaling>
          <c:orientation val="minMax"/>
          <c:max val="1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7853296"/>
        <c:crosses val="autoZero"/>
        <c:crossBetween val="midCat"/>
      </c:valAx>
      <c:valAx>
        <c:axId val="787853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78527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0964016080007842"/>
          <c:y val="4.615407729405696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4984802431611"/>
          <c:y val="0.27179623295389099"/>
          <c:w val="0.78715168153740567"/>
          <c:h val="0.51795131185552812"/>
        </c:manualLayout>
      </c:layout>
      <c:scatterChart>
        <c:scatterStyle val="lineMarker"/>
        <c:varyColors val="0"/>
        <c:ser>
          <c:idx val="0"/>
          <c:order val="0"/>
          <c:tx>
            <c:v>Y2 vs. X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Sheet1!$L$8:$L$17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Sheet1!$N$8:$N$17</c:f>
              <c:numCache>
                <c:formatCode>0.00000</c:formatCode>
                <c:ptCount val="10"/>
                <c:pt idx="0" formatCode="General">
                  <c:v>5</c:v>
                </c:pt>
                <c:pt idx="1">
                  <c:v>4.0612619817811773</c:v>
                </c:pt>
                <c:pt idx="2">
                  <c:v>3.5961154666243225</c:v>
                </c:pt>
                <c:pt idx="3">
                  <c:v>3.2987697769322359</c:v>
                </c:pt>
                <c:pt idx="4">
                  <c:v>3.0851693136000478</c:v>
                </c:pt>
                <c:pt idx="5">
                  <c:v>2.9209534053393278</c:v>
                </c:pt>
                <c:pt idx="6">
                  <c:v>2.7889491265162301</c:v>
                </c:pt>
                <c:pt idx="7">
                  <c:v>2.6794336563407328</c:v>
                </c:pt>
                <c:pt idx="8">
                  <c:v>2.586409289858933</c:v>
                </c:pt>
                <c:pt idx="9">
                  <c:v>2.505936168136361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7855536"/>
        <c:axId val="787856096"/>
      </c:scatterChart>
      <c:valAx>
        <c:axId val="787855536"/>
        <c:scaling>
          <c:orientation val="minMax"/>
          <c:max val="1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7856096"/>
        <c:crosses val="autoZero"/>
        <c:crossBetween val="midCat"/>
      </c:valAx>
      <c:valAx>
        <c:axId val="787856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7855536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932749425826829"/>
          <c:y val="4.61554786311490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50185758544288"/>
          <c:y val="0.27180448527232187"/>
          <c:w val="0.7992216019194559"/>
          <c:h val="0.51796703797178323"/>
        </c:manualLayout>
      </c:layout>
      <c:scatterChart>
        <c:scatterStyle val="lineMarker"/>
        <c:varyColors val="0"/>
        <c:ser>
          <c:idx val="0"/>
          <c:order val="0"/>
          <c:tx>
            <c:v>Ln(Y1) vs. Ln(X)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Sheet1!$O$8:$O$17</c:f>
              <c:numCache>
                <c:formatCode>0.00000</c:formatCode>
                <c:ptCount val="10"/>
                <c:pt idx="0" formatCode="General">
                  <c:v>0</c:v>
                </c:pt>
                <c:pt idx="1">
                  <c:v>0.69314718055994529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2.3025850929940459</c:v>
                </c:pt>
              </c:numCache>
            </c:numRef>
          </c:xVal>
          <c:yVal>
            <c:numRef>
              <c:f>Sheet1!$P$8:$P$17</c:f>
              <c:numCache>
                <c:formatCode>0.00000</c:formatCode>
                <c:ptCount val="10"/>
                <c:pt idx="0">
                  <c:v>1.6094379124341003</c:v>
                </c:pt>
                <c:pt idx="1">
                  <c:v>1.7480673485460896</c:v>
                </c:pt>
                <c:pt idx="2">
                  <c:v>1.8291603701677224</c:v>
                </c:pt>
                <c:pt idx="3">
                  <c:v>1.8866967846580784</c:v>
                </c:pt>
                <c:pt idx="4">
                  <c:v>1.9313254949209204</c:v>
                </c:pt>
                <c:pt idx="5">
                  <c:v>1.9677898062797115</c:v>
                </c:pt>
                <c:pt idx="6">
                  <c:v>1.9986199422451629</c:v>
                </c:pt>
                <c:pt idx="7">
                  <c:v>2.0253262207700673</c:v>
                </c:pt>
                <c:pt idx="8">
                  <c:v>2.0488828279013442</c:v>
                </c:pt>
                <c:pt idx="9">
                  <c:v>2.0699549310329095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7858336"/>
        <c:axId val="787858896"/>
      </c:scatterChart>
      <c:valAx>
        <c:axId val="78785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7858896"/>
        <c:crosses val="autoZero"/>
        <c:crossBetween val="midCat"/>
      </c:valAx>
      <c:valAx>
        <c:axId val="787858896"/>
        <c:scaling>
          <c:orientation val="minMax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7858336"/>
        <c:crosses val="autoZero"/>
        <c:crossBetween val="midCat"/>
        <c:maj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sng" strike="noStrike" kern="1200" spc="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u="sng"/>
              <a:t>Transformed Variables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sng" strike="noStrike" kern="1200" spc="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dk1"/>
                </a:solidFill>
              </a:ln>
              <a:effectLst/>
            </c:spPr>
          </c:marker>
          <c:xVal>
            <c:numRef>
              <c:f>Logarithmic!$J$6:$J$24</c:f>
              <c:numCache>
                <c:formatCode>General</c:formatCode>
                <c:ptCount val="19"/>
                <c:pt idx="0">
                  <c:v>0</c:v>
                </c:pt>
                <c:pt idx="1">
                  <c:v>0.40546510810816438</c:v>
                </c:pt>
                <c:pt idx="2">
                  <c:v>0.69314718055994529</c:v>
                </c:pt>
                <c:pt idx="3">
                  <c:v>0.91629073187415511</c:v>
                </c:pt>
                <c:pt idx="4">
                  <c:v>1.0986122886681098</c:v>
                </c:pt>
                <c:pt idx="5">
                  <c:v>1.2527629684953681</c:v>
                </c:pt>
                <c:pt idx="6">
                  <c:v>1.3862943611198906</c:v>
                </c:pt>
                <c:pt idx="7">
                  <c:v>1.5040773967762742</c:v>
                </c:pt>
                <c:pt idx="8">
                  <c:v>1.6094379124341003</c:v>
                </c:pt>
                <c:pt idx="9">
                  <c:v>1.7047480922384253</c:v>
                </c:pt>
                <c:pt idx="10">
                  <c:v>1.791759469228055</c:v>
                </c:pt>
                <c:pt idx="11">
                  <c:v>1.8718021769015913</c:v>
                </c:pt>
                <c:pt idx="12">
                  <c:v>1.9459101490553132</c:v>
                </c:pt>
                <c:pt idx="13">
                  <c:v>2.0149030205422647</c:v>
                </c:pt>
                <c:pt idx="14">
                  <c:v>2.0794415416798357</c:v>
                </c:pt>
                <c:pt idx="15">
                  <c:v>2.1400661634962708</c:v>
                </c:pt>
                <c:pt idx="16">
                  <c:v>2.1972245773362196</c:v>
                </c:pt>
                <c:pt idx="17">
                  <c:v>2.2512917986064953</c:v>
                </c:pt>
                <c:pt idx="18">
                  <c:v>2.3025850929940459</c:v>
                </c:pt>
              </c:numCache>
            </c:numRef>
          </c:xVal>
          <c:yVal>
            <c:numRef>
              <c:f>Logarithmic!$I$6:$I$24</c:f>
              <c:numCache>
                <c:formatCode>General</c:formatCode>
                <c:ptCount val="19"/>
                <c:pt idx="0">
                  <c:v>0.1</c:v>
                </c:pt>
                <c:pt idx="1">
                  <c:v>0.18109302162163288</c:v>
                </c:pt>
                <c:pt idx="2">
                  <c:v>0.23862943611198906</c:v>
                </c:pt>
                <c:pt idx="3">
                  <c:v>0.28325814637483104</c:v>
                </c:pt>
                <c:pt idx="4">
                  <c:v>0.31972245773362196</c:v>
                </c:pt>
                <c:pt idx="5">
                  <c:v>0.35055259369907366</c:v>
                </c:pt>
                <c:pt idx="6">
                  <c:v>0.37725887222397814</c:v>
                </c:pt>
                <c:pt idx="7">
                  <c:v>0.40081547935525486</c:v>
                </c:pt>
                <c:pt idx="8">
                  <c:v>0.42188758248682012</c:v>
                </c:pt>
                <c:pt idx="9">
                  <c:v>0.4409496184476851</c:v>
                </c:pt>
                <c:pt idx="10">
                  <c:v>0.45835189384561104</c:v>
                </c:pt>
                <c:pt idx="11">
                  <c:v>0.47436043538031825</c:v>
                </c:pt>
                <c:pt idx="12">
                  <c:v>0.48918202981106262</c:v>
                </c:pt>
                <c:pt idx="13">
                  <c:v>0.50298060410845291</c:v>
                </c:pt>
                <c:pt idx="14">
                  <c:v>0.51588830833596722</c:v>
                </c:pt>
                <c:pt idx="15">
                  <c:v>0.52801323269925415</c:v>
                </c:pt>
                <c:pt idx="16">
                  <c:v>0.53944491546724394</c:v>
                </c:pt>
                <c:pt idx="17">
                  <c:v>0.55025835972129911</c:v>
                </c:pt>
                <c:pt idx="18">
                  <c:v>0.5605170185988092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3369376"/>
        <c:axId val="783369936"/>
      </c:scatterChart>
      <c:valAx>
        <c:axId val="783369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83369936"/>
        <c:crosses val="autoZero"/>
        <c:crossBetween val="midCat"/>
      </c:valAx>
      <c:valAx>
        <c:axId val="78336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83369376"/>
        <c:crosses val="autoZero"/>
        <c:crossBetween val="midCat"/>
      </c:valAx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 sz="1200">
          <a:solidFill>
            <a:schemeClr val="dk1"/>
          </a:solidFill>
          <a:latin typeface="Times New Roman" panose="02020603050405020304" pitchFamily="18" charset="0"/>
          <a:ea typeface="+mn-ea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932749425826829"/>
          <c:y val="4.61554786311490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50185758544288"/>
          <c:y val="0.27180448527232187"/>
          <c:w val="0.7992216019194559"/>
          <c:h val="0.51796703797178323"/>
        </c:manualLayout>
      </c:layout>
      <c:scatterChart>
        <c:scatterStyle val="lineMarker"/>
        <c:varyColors val="0"/>
        <c:ser>
          <c:idx val="0"/>
          <c:order val="0"/>
          <c:tx>
            <c:v>Ln(Y2) vs. Ln(X)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Sheet1!$O$8:$O$17</c:f>
              <c:numCache>
                <c:formatCode>0.00000</c:formatCode>
                <c:ptCount val="10"/>
                <c:pt idx="0" formatCode="General">
                  <c:v>0</c:v>
                </c:pt>
                <c:pt idx="1">
                  <c:v>0.69314718055994529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2.3025850929940459</c:v>
                </c:pt>
              </c:numCache>
            </c:numRef>
          </c:xVal>
          <c:yVal>
            <c:numRef>
              <c:f>Sheet1!$Q$8:$Q$17</c:f>
              <c:numCache>
                <c:formatCode>0.00000</c:formatCode>
                <c:ptCount val="10"/>
                <c:pt idx="0">
                  <c:v>1.6094379124341003</c:v>
                </c:pt>
                <c:pt idx="1">
                  <c:v>1.4014937582661167</c:v>
                </c:pt>
                <c:pt idx="2">
                  <c:v>1.2798542258336676</c:v>
                </c:pt>
                <c:pt idx="3">
                  <c:v>1.1935496040981333</c:v>
                </c:pt>
                <c:pt idx="4">
                  <c:v>1.1266065387038702</c:v>
                </c:pt>
                <c:pt idx="5">
                  <c:v>1.071910071665684</c:v>
                </c:pt>
                <c:pt idx="6">
                  <c:v>1.0256648677175064</c:v>
                </c:pt>
                <c:pt idx="7">
                  <c:v>0.98560544993014954</c:v>
                </c:pt>
                <c:pt idx="8">
                  <c:v>0.95027053923323468</c:v>
                </c:pt>
                <c:pt idx="9">
                  <c:v>0.91866238453588644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7980080"/>
        <c:axId val="787980640"/>
      </c:scatterChart>
      <c:valAx>
        <c:axId val="78798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7980640"/>
        <c:crosses val="autoZero"/>
        <c:crossBetween val="midCat"/>
      </c:valAx>
      <c:valAx>
        <c:axId val="787980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7980080"/>
        <c:crosses val="autoZero"/>
        <c:crossBetween val="midCat"/>
        <c:maj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2168840082361014"/>
          <c:y val="4.615407729405696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859496029022454"/>
          <c:y val="0.27179623295389099"/>
          <c:w val="0.76305520149034223"/>
          <c:h val="0.51795131185552812"/>
        </c:manualLayout>
      </c:layout>
      <c:scatterChart>
        <c:scatterStyle val="lineMarker"/>
        <c:varyColors val="0"/>
        <c:ser>
          <c:idx val="0"/>
          <c:order val="0"/>
          <c:tx>
            <c:v>Y vs. X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Sheet1!$S$8:$S$17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Sheet1!$T$8:$T$17</c:f>
              <c:numCache>
                <c:formatCode>General</c:formatCode>
                <c:ptCount val="10"/>
                <c:pt idx="0">
                  <c:v>3.1500000000000004</c:v>
                </c:pt>
                <c:pt idx="1">
                  <c:v>4.2</c:v>
                </c:pt>
                <c:pt idx="2">
                  <c:v>5.1499999999999995</c:v>
                </c:pt>
                <c:pt idx="3">
                  <c:v>6</c:v>
                </c:pt>
                <c:pt idx="4">
                  <c:v>6.75</c:v>
                </c:pt>
                <c:pt idx="5">
                  <c:v>7.3999999999999986</c:v>
                </c:pt>
                <c:pt idx="6">
                  <c:v>7.95</c:v>
                </c:pt>
                <c:pt idx="7">
                  <c:v>8.3999999999999986</c:v>
                </c:pt>
                <c:pt idx="8">
                  <c:v>8.75</c:v>
                </c:pt>
                <c:pt idx="9">
                  <c:v>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7982880"/>
        <c:axId val="787983440"/>
      </c:scatterChart>
      <c:valAx>
        <c:axId val="787982880"/>
        <c:scaling>
          <c:orientation val="minMax"/>
          <c:max val="1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7983440"/>
        <c:crosses val="autoZero"/>
        <c:crossBetween val="midCat"/>
      </c:valAx>
      <c:valAx>
        <c:axId val="787983440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79828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 vs. X</a:t>
            </a:r>
          </a:p>
        </c:rich>
      </c:tx>
      <c:layout>
        <c:manualLayout>
          <c:xMode val="edge"/>
          <c:yMode val="edge"/>
          <c:x val="0.42000082031410219"/>
          <c:y val="4.61540772940569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400035937570192"/>
          <c:y val="0.27179623295389099"/>
          <c:w val="0.72800142187777706"/>
          <c:h val="0.51795131185552812"/>
        </c:manualLayout>
      </c:layout>
      <c:scatterChart>
        <c:scatterStyle val="lineMarker"/>
        <c:varyColors val="0"/>
        <c:ser>
          <c:idx val="0"/>
          <c:order val="0"/>
          <c:tx>
            <c:v>Y+Sheet1!$15:$15vs. X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Sheet1!$W$8:$W$17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Sheet1!$X$8:$X$17</c:f>
              <c:numCache>
                <c:formatCode>0.00</c:formatCode>
                <c:ptCount val="10"/>
                <c:pt idx="0">
                  <c:v>4.8</c:v>
                </c:pt>
                <c:pt idx="1">
                  <c:v>4.9000000000000004</c:v>
                </c:pt>
                <c:pt idx="2">
                  <c:v>4.9333333333333336</c:v>
                </c:pt>
                <c:pt idx="3">
                  <c:v>4.95</c:v>
                </c:pt>
                <c:pt idx="4">
                  <c:v>4.96</c:v>
                </c:pt>
                <c:pt idx="5">
                  <c:v>4.9666666666666668</c:v>
                </c:pt>
                <c:pt idx="6">
                  <c:v>4.9714285714285715</c:v>
                </c:pt>
                <c:pt idx="7">
                  <c:v>4.9749999999999996</c:v>
                </c:pt>
                <c:pt idx="8">
                  <c:v>4.9777777777777779</c:v>
                </c:pt>
                <c:pt idx="9">
                  <c:v>4.9800000000000004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7985680"/>
        <c:axId val="787986240"/>
      </c:scatterChart>
      <c:valAx>
        <c:axId val="78798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7986240"/>
        <c:crosses val="autoZero"/>
        <c:crossBetween val="midCat"/>
      </c:valAx>
      <c:valAx>
        <c:axId val="787986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79856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X*Y vs. X</a:t>
            </a:r>
          </a:p>
        </c:rich>
      </c:tx>
      <c:layout>
        <c:manualLayout>
          <c:xMode val="edge"/>
          <c:yMode val="edge"/>
          <c:x val="0.40317602899873545"/>
          <c:y val="4.6155478631149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25012816620794"/>
          <c:y val="0.27180448527232187"/>
          <c:w val="0.76682499633092815"/>
          <c:h val="0.51796703797178323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Sheet1!$W$8:$W$17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Sheet1!$Y$8:$Y$17</c:f>
              <c:numCache>
                <c:formatCode>General</c:formatCode>
                <c:ptCount val="10"/>
                <c:pt idx="0">
                  <c:v>4.8</c:v>
                </c:pt>
                <c:pt idx="1">
                  <c:v>9.8000000000000007</c:v>
                </c:pt>
                <c:pt idx="2">
                  <c:v>14.8</c:v>
                </c:pt>
                <c:pt idx="3">
                  <c:v>19.8</c:v>
                </c:pt>
                <c:pt idx="4">
                  <c:v>24.8</c:v>
                </c:pt>
                <c:pt idx="5">
                  <c:v>29.8</c:v>
                </c:pt>
                <c:pt idx="6">
                  <c:v>34.799999999999997</c:v>
                </c:pt>
                <c:pt idx="7">
                  <c:v>39.799999999999997</c:v>
                </c:pt>
                <c:pt idx="8">
                  <c:v>44.8</c:v>
                </c:pt>
                <c:pt idx="9">
                  <c:v>49.800000000000004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7988480"/>
        <c:axId val="787989040"/>
      </c:scatterChart>
      <c:valAx>
        <c:axId val="787988480"/>
        <c:scaling>
          <c:orientation val="minMax"/>
          <c:max val="1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7989040"/>
        <c:crosses val="autoZero"/>
        <c:crossBetween val="midCat"/>
      </c:valAx>
      <c:valAx>
        <c:axId val="787989040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79884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Y(i)-Y(i-1) vs. X</a:t>
            </a:r>
          </a:p>
        </c:rich>
      </c:tx>
      <c:layout>
        <c:manualLayout>
          <c:xMode val="edge"/>
          <c:yMode val="edge"/>
          <c:x val="0.33468848439363957"/>
          <c:y val="4.6155478631149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29565512946484"/>
          <c:y val="0.27180448527232187"/>
          <c:w val="0.75002479635201158"/>
          <c:h val="0.51796703797178323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Sheet1!$U$7</c:f>
              <c:strCache>
                <c:ptCount val="1"/>
                <c:pt idx="0">
                  <c:v>Y(i)-Y(i-1)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Sheet1!$S$9:$S$17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</c:numCache>
            </c:numRef>
          </c:xVal>
          <c:yVal>
            <c:numRef>
              <c:f>Sheet1!$U$9:$U$17</c:f>
              <c:numCache>
                <c:formatCode>General</c:formatCode>
                <c:ptCount val="9"/>
                <c:pt idx="0">
                  <c:v>1.0499999999999998</c:v>
                </c:pt>
                <c:pt idx="1">
                  <c:v>0.94999999999999929</c:v>
                </c:pt>
                <c:pt idx="2">
                  <c:v>0.85000000000000053</c:v>
                </c:pt>
                <c:pt idx="3">
                  <c:v>0.75</c:v>
                </c:pt>
                <c:pt idx="4">
                  <c:v>0.64999999999999858</c:v>
                </c:pt>
                <c:pt idx="5">
                  <c:v>0.5500000000000016</c:v>
                </c:pt>
                <c:pt idx="6">
                  <c:v>0.4499999999999984</c:v>
                </c:pt>
                <c:pt idx="7">
                  <c:v>0.35000000000000142</c:v>
                </c:pt>
                <c:pt idx="8">
                  <c:v>0.25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7991280"/>
        <c:axId val="787991840"/>
      </c:scatterChart>
      <c:valAx>
        <c:axId val="787991280"/>
        <c:scaling>
          <c:orientation val="minMax"/>
          <c:max val="1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7991840"/>
        <c:crosses val="autoZero"/>
        <c:crossBetween val="midCat"/>
      </c:valAx>
      <c:valAx>
        <c:axId val="787991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79912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sng" strike="noStrike" kern="1200" spc="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 baseline="0"/>
              <a:t>Logarithmic </a:t>
            </a:r>
            <a:r>
              <a:rPr lang="en-US"/>
              <a:t>Function</a:t>
            </a:r>
          </a:p>
        </c:rich>
      </c:tx>
      <c:layout>
        <c:manualLayout>
          <c:xMode val="edge"/>
          <c:yMode val="edge"/>
          <c:x val="0.29419444444444443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sng" strike="noStrike" kern="1200" spc="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dk1"/>
                </a:solidFill>
              </a:ln>
              <a:effectLst/>
            </c:spPr>
          </c:marker>
          <c:xVal>
            <c:numRef>
              <c:f>Logarithmic!$G$6:$G$24</c:f>
              <c:numCache>
                <c:formatCode>General</c:formatCode>
                <c:ptCount val="1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</c:numCache>
            </c:numRef>
          </c:xVal>
          <c:yVal>
            <c:numRef>
              <c:f>Logarithmic!$F$6:$F$24</c:f>
              <c:numCache>
                <c:formatCode>General</c:formatCode>
                <c:ptCount val="19"/>
                <c:pt idx="0">
                  <c:v>0.1</c:v>
                </c:pt>
                <c:pt idx="1">
                  <c:v>0.18109302162163288</c:v>
                </c:pt>
                <c:pt idx="2">
                  <c:v>0.23862943611198906</c:v>
                </c:pt>
                <c:pt idx="3">
                  <c:v>0.28325814637483104</c:v>
                </c:pt>
                <c:pt idx="4">
                  <c:v>0.31972245773362196</c:v>
                </c:pt>
                <c:pt idx="5">
                  <c:v>0.35055259369907366</c:v>
                </c:pt>
                <c:pt idx="6">
                  <c:v>0.37725887222397814</c:v>
                </c:pt>
                <c:pt idx="7">
                  <c:v>0.40081547935525486</c:v>
                </c:pt>
                <c:pt idx="8">
                  <c:v>0.42188758248682012</c:v>
                </c:pt>
                <c:pt idx="9">
                  <c:v>0.4409496184476851</c:v>
                </c:pt>
                <c:pt idx="10">
                  <c:v>0.45835189384561104</c:v>
                </c:pt>
                <c:pt idx="11">
                  <c:v>0.47436043538031825</c:v>
                </c:pt>
                <c:pt idx="12">
                  <c:v>0.48918202981106262</c:v>
                </c:pt>
                <c:pt idx="13">
                  <c:v>0.50298060410845291</c:v>
                </c:pt>
                <c:pt idx="14">
                  <c:v>0.51588830833596722</c:v>
                </c:pt>
                <c:pt idx="15">
                  <c:v>0.52801323269925415</c:v>
                </c:pt>
                <c:pt idx="16">
                  <c:v>0.53944491546724394</c:v>
                </c:pt>
                <c:pt idx="17">
                  <c:v>0.55025835972129911</c:v>
                </c:pt>
                <c:pt idx="18">
                  <c:v>0.5605170185988092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3370496"/>
        <c:axId val="783371056"/>
      </c:scatterChart>
      <c:valAx>
        <c:axId val="783370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783371056"/>
        <c:crosses val="autoZero"/>
        <c:crossBetween val="midCat"/>
      </c:valAx>
      <c:valAx>
        <c:axId val="78337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783370496"/>
        <c:crosses val="autoZero"/>
        <c:crossBetween val="midCat"/>
      </c:valAx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 sz="1200" baseline="0">
          <a:solidFill>
            <a:schemeClr val="dk1"/>
          </a:solidFill>
          <a:latin typeface="Times New Roman" panose="02020603050405020304" pitchFamily="18" charset="0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sng" strike="noStrike" kern="1200" spc="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u="sng"/>
              <a:t>Transformed Variables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sng" strike="noStrike" kern="1200" spc="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dk1"/>
                </a:solidFill>
              </a:ln>
              <a:effectLst/>
            </c:spPr>
          </c:marker>
          <c:xVal>
            <c:numRef>
              <c:f>Logarithmic!$J$6:$J$24</c:f>
              <c:numCache>
                <c:formatCode>General</c:formatCode>
                <c:ptCount val="19"/>
                <c:pt idx="0">
                  <c:v>0</c:v>
                </c:pt>
                <c:pt idx="1">
                  <c:v>0.40546510810816438</c:v>
                </c:pt>
                <c:pt idx="2">
                  <c:v>0.69314718055994529</c:v>
                </c:pt>
                <c:pt idx="3">
                  <c:v>0.91629073187415511</c:v>
                </c:pt>
                <c:pt idx="4">
                  <c:v>1.0986122886681098</c:v>
                </c:pt>
                <c:pt idx="5">
                  <c:v>1.2527629684953681</c:v>
                </c:pt>
                <c:pt idx="6">
                  <c:v>1.3862943611198906</c:v>
                </c:pt>
                <c:pt idx="7">
                  <c:v>1.5040773967762742</c:v>
                </c:pt>
                <c:pt idx="8">
                  <c:v>1.6094379124341003</c:v>
                </c:pt>
                <c:pt idx="9">
                  <c:v>1.7047480922384253</c:v>
                </c:pt>
                <c:pt idx="10">
                  <c:v>1.791759469228055</c:v>
                </c:pt>
                <c:pt idx="11">
                  <c:v>1.8718021769015913</c:v>
                </c:pt>
                <c:pt idx="12">
                  <c:v>1.9459101490553132</c:v>
                </c:pt>
                <c:pt idx="13">
                  <c:v>2.0149030205422647</c:v>
                </c:pt>
                <c:pt idx="14">
                  <c:v>2.0794415416798357</c:v>
                </c:pt>
                <c:pt idx="15">
                  <c:v>2.1400661634962708</c:v>
                </c:pt>
                <c:pt idx="16">
                  <c:v>2.1972245773362196</c:v>
                </c:pt>
                <c:pt idx="17">
                  <c:v>2.2512917986064953</c:v>
                </c:pt>
                <c:pt idx="18">
                  <c:v>2.3025850929940459</c:v>
                </c:pt>
              </c:numCache>
            </c:numRef>
          </c:xVal>
          <c:yVal>
            <c:numRef>
              <c:f>Logarithmic!$I$6:$I$24</c:f>
              <c:numCache>
                <c:formatCode>General</c:formatCode>
                <c:ptCount val="19"/>
                <c:pt idx="0">
                  <c:v>0.1</c:v>
                </c:pt>
                <c:pt idx="1">
                  <c:v>0.18109302162163288</c:v>
                </c:pt>
                <c:pt idx="2">
                  <c:v>0.23862943611198906</c:v>
                </c:pt>
                <c:pt idx="3">
                  <c:v>0.28325814637483104</c:v>
                </c:pt>
                <c:pt idx="4">
                  <c:v>0.31972245773362196</c:v>
                </c:pt>
                <c:pt idx="5">
                  <c:v>0.35055259369907366</c:v>
                </c:pt>
                <c:pt idx="6">
                  <c:v>0.37725887222397814</c:v>
                </c:pt>
                <c:pt idx="7">
                  <c:v>0.40081547935525486</c:v>
                </c:pt>
                <c:pt idx="8">
                  <c:v>0.42188758248682012</c:v>
                </c:pt>
                <c:pt idx="9">
                  <c:v>0.4409496184476851</c:v>
                </c:pt>
                <c:pt idx="10">
                  <c:v>0.45835189384561104</c:v>
                </c:pt>
                <c:pt idx="11">
                  <c:v>0.47436043538031825</c:v>
                </c:pt>
                <c:pt idx="12">
                  <c:v>0.48918202981106262</c:v>
                </c:pt>
                <c:pt idx="13">
                  <c:v>0.50298060410845291</c:v>
                </c:pt>
                <c:pt idx="14">
                  <c:v>0.51588830833596722</c:v>
                </c:pt>
                <c:pt idx="15">
                  <c:v>0.52801323269925415</c:v>
                </c:pt>
                <c:pt idx="16">
                  <c:v>0.53944491546724394</c:v>
                </c:pt>
                <c:pt idx="17">
                  <c:v>0.55025835972129911</c:v>
                </c:pt>
                <c:pt idx="18">
                  <c:v>0.5605170185988092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3373296"/>
        <c:axId val="783373856"/>
      </c:scatterChart>
      <c:valAx>
        <c:axId val="78337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83373856"/>
        <c:crosses val="autoZero"/>
        <c:crossBetween val="midCat"/>
      </c:valAx>
      <c:valAx>
        <c:axId val="78337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83373296"/>
        <c:crosses val="autoZero"/>
        <c:crossBetween val="midCat"/>
      </c:valAx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 sz="1200">
          <a:solidFill>
            <a:schemeClr val="dk1"/>
          </a:solidFill>
          <a:latin typeface="Times New Roman" panose="02020603050405020304" pitchFamily="18" charset="0"/>
          <a:ea typeface="+mn-ea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sng" strike="noStrike" kern="1200" spc="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 baseline="0"/>
              <a:t>Quadratic </a:t>
            </a:r>
            <a:r>
              <a:rPr lang="en-US"/>
              <a:t>Function</a:t>
            </a:r>
          </a:p>
        </c:rich>
      </c:tx>
      <c:layout>
        <c:manualLayout>
          <c:xMode val="edge"/>
          <c:yMode val="edge"/>
          <c:x val="0.29419444444444443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sng" strike="noStrike" kern="1200" spc="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Sigmoid Function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dk1"/>
                </a:solidFill>
              </a:ln>
              <a:effectLst/>
            </c:spPr>
          </c:marker>
          <c:xVal>
            <c:numRef>
              <c:f>Polynomial!$G$6:$G$24</c:f>
              <c:numCache>
                <c:formatCode>General</c:formatCode>
                <c:ptCount val="1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</c:numCache>
            </c:numRef>
          </c:xVal>
          <c:yVal>
            <c:numRef>
              <c:f>Polynomial!$F$6:$F$24</c:f>
              <c:numCache>
                <c:formatCode>General</c:formatCode>
                <c:ptCount val="19"/>
                <c:pt idx="0">
                  <c:v>3.3000000000000003</c:v>
                </c:pt>
                <c:pt idx="1">
                  <c:v>4.2250000000000005</c:v>
                </c:pt>
                <c:pt idx="2">
                  <c:v>5.0999999999999996</c:v>
                </c:pt>
                <c:pt idx="3">
                  <c:v>5.9249999999999998</c:v>
                </c:pt>
                <c:pt idx="4">
                  <c:v>6.7</c:v>
                </c:pt>
                <c:pt idx="5">
                  <c:v>7.4250000000000007</c:v>
                </c:pt>
                <c:pt idx="6">
                  <c:v>8.1000000000000014</c:v>
                </c:pt>
                <c:pt idx="7">
                  <c:v>8.7250000000000014</c:v>
                </c:pt>
                <c:pt idx="8">
                  <c:v>9.3000000000000007</c:v>
                </c:pt>
                <c:pt idx="9">
                  <c:v>9.8250000000000011</c:v>
                </c:pt>
                <c:pt idx="10">
                  <c:v>10.3</c:v>
                </c:pt>
                <c:pt idx="11">
                  <c:v>10.725000000000001</c:v>
                </c:pt>
                <c:pt idx="12">
                  <c:v>11.1</c:v>
                </c:pt>
                <c:pt idx="13">
                  <c:v>11.425000000000001</c:v>
                </c:pt>
                <c:pt idx="14">
                  <c:v>11.700000000000001</c:v>
                </c:pt>
                <c:pt idx="15">
                  <c:v>11.925000000000001</c:v>
                </c:pt>
                <c:pt idx="16">
                  <c:v>12.100000000000003</c:v>
                </c:pt>
                <c:pt idx="17">
                  <c:v>12.225</c:v>
                </c:pt>
                <c:pt idx="18">
                  <c:v>12.3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3376096"/>
        <c:axId val="783376656"/>
      </c:scatterChart>
      <c:valAx>
        <c:axId val="783376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783376656"/>
        <c:crosses val="autoZero"/>
        <c:crossBetween val="midCat"/>
      </c:valAx>
      <c:valAx>
        <c:axId val="783376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783376096"/>
        <c:crosses val="autoZero"/>
        <c:crossBetween val="midCat"/>
      </c:valAx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 sz="1200" baseline="0">
          <a:solidFill>
            <a:schemeClr val="dk1"/>
          </a:solidFill>
          <a:latin typeface="Times New Roman" panose="02020603050405020304" pitchFamily="18" charset="0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sng" strike="noStrike" kern="1200" spc="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u="sng"/>
              <a:t>Transformed Variables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sng" strike="noStrike" kern="1200" spc="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dk1"/>
                </a:solidFill>
              </a:ln>
              <a:effectLst/>
            </c:spPr>
          </c:marker>
          <c:xVal>
            <c:numRef>
              <c:f>Polynomial!$J$6:$J$24</c:f>
              <c:numCache>
                <c:formatCode>General</c:formatCode>
                <c:ptCount val="1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</c:numCache>
            </c:numRef>
          </c:xVal>
          <c:yVal>
            <c:numRef>
              <c:f>Polynomial!$I$6:$I$24</c:f>
              <c:numCache>
                <c:formatCode>General</c:formatCode>
                <c:ptCount val="19"/>
                <c:pt idx="1">
                  <c:v>0.92500000000000027</c:v>
                </c:pt>
                <c:pt idx="2">
                  <c:v>0.87499999999999911</c:v>
                </c:pt>
                <c:pt idx="3">
                  <c:v>0.82500000000000018</c:v>
                </c:pt>
                <c:pt idx="4">
                  <c:v>0.77500000000000036</c:v>
                </c:pt>
                <c:pt idx="5">
                  <c:v>0.72500000000000053</c:v>
                </c:pt>
                <c:pt idx="6">
                  <c:v>0.67500000000000071</c:v>
                </c:pt>
                <c:pt idx="7">
                  <c:v>0.625</c:v>
                </c:pt>
                <c:pt idx="8">
                  <c:v>0.57499999999999929</c:v>
                </c:pt>
                <c:pt idx="9">
                  <c:v>0.52500000000000036</c:v>
                </c:pt>
                <c:pt idx="10">
                  <c:v>0.47499999999999964</c:v>
                </c:pt>
                <c:pt idx="11">
                  <c:v>0.42500000000000071</c:v>
                </c:pt>
                <c:pt idx="12">
                  <c:v>0.37499999999999822</c:v>
                </c:pt>
                <c:pt idx="13">
                  <c:v>0.32500000000000107</c:v>
                </c:pt>
                <c:pt idx="14">
                  <c:v>0.27500000000000036</c:v>
                </c:pt>
                <c:pt idx="15">
                  <c:v>0.22499999999999964</c:v>
                </c:pt>
                <c:pt idx="16">
                  <c:v>0.17500000000000249</c:v>
                </c:pt>
                <c:pt idx="17">
                  <c:v>0.12499999999999645</c:v>
                </c:pt>
                <c:pt idx="18">
                  <c:v>7.5000000000001066E-2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6275360"/>
        <c:axId val="786275920"/>
      </c:scatterChart>
      <c:valAx>
        <c:axId val="786275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86275920"/>
        <c:crosses val="autoZero"/>
        <c:crossBetween val="midCat"/>
      </c:valAx>
      <c:valAx>
        <c:axId val="786275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86275360"/>
        <c:crosses val="autoZero"/>
        <c:crossBetween val="midCat"/>
      </c:valAx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 sz="1200">
          <a:solidFill>
            <a:schemeClr val="dk1"/>
          </a:solidFill>
          <a:latin typeface="Times New Roman" panose="02020603050405020304" pitchFamily="18" charset="0"/>
          <a:ea typeface="+mn-ea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sng" strike="noStrike" kern="1200" spc="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/>
              <a:t>Exponential</a:t>
            </a:r>
            <a:r>
              <a:rPr lang="en-US" baseline="0"/>
              <a:t> </a:t>
            </a:r>
            <a:r>
              <a:rPr lang="en-US"/>
              <a:t>Function</a:t>
            </a:r>
          </a:p>
        </c:rich>
      </c:tx>
      <c:layout>
        <c:manualLayout>
          <c:xMode val="edge"/>
          <c:yMode val="edge"/>
          <c:x val="0.29419444444444443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sng" strike="noStrike" kern="1200" spc="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Sigmoid Function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dk1"/>
                </a:solidFill>
              </a:ln>
              <a:effectLst/>
            </c:spPr>
          </c:marker>
          <c:xVal>
            <c:numRef>
              <c:f>Exponential!$G$6:$G$24</c:f>
              <c:numCache>
                <c:formatCode>General</c:formatCode>
                <c:ptCount val="1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</c:numCache>
            </c:numRef>
          </c:xVal>
          <c:yVal>
            <c:numRef>
              <c:f>Exponential!$F$6:$F$24</c:f>
              <c:numCache>
                <c:formatCode>General</c:formatCode>
                <c:ptCount val="19"/>
                <c:pt idx="0">
                  <c:v>16.298000854997792</c:v>
                </c:pt>
                <c:pt idx="1">
                  <c:v>14.027819335679013</c:v>
                </c:pt>
                <c:pt idx="2">
                  <c:v>12.07385599406858</c:v>
                </c:pt>
                <c:pt idx="3">
                  <c:v>10.392064160302324</c:v>
                </c:pt>
                <c:pt idx="4">
                  <c:v>8.9445325142931811</c:v>
                </c:pt>
                <c:pt idx="5">
                  <c:v>7.6986304804454173</c:v>
                </c:pt>
                <c:pt idx="6">
                  <c:v>6.6262726620684473</c:v>
                </c:pt>
                <c:pt idx="7">
                  <c:v>5.7032857342096142</c:v>
                </c:pt>
                <c:pt idx="8">
                  <c:v>4.9088635232654561</c:v>
                </c:pt>
                <c:pt idx="9">
                  <c:v>4.2250979896565912</c:v>
                </c:pt>
                <c:pt idx="10">
                  <c:v>3.6365755408749045</c:v>
                </c:pt>
                <c:pt idx="11">
                  <c:v>3.1300295749032991</c:v>
                </c:pt>
                <c:pt idx="12">
                  <c:v>2.6940414215656019</c:v>
                </c:pt>
                <c:pt idx="13">
                  <c:v>2.3187829403610154</c:v>
                </c:pt>
                <c:pt idx="14">
                  <c:v>1.9957949723670754</c:v>
                </c:pt>
                <c:pt idx="15">
                  <c:v>1.7177966520253698</c:v>
                </c:pt>
                <c:pt idx="16">
                  <c:v>1.4785212802744954</c:v>
                </c:pt>
                <c:pt idx="17">
                  <c:v>1.272575059246446</c:v>
                </c:pt>
                <c:pt idx="18">
                  <c:v>1.0953155040930067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6278160"/>
        <c:axId val="786278720"/>
      </c:scatterChart>
      <c:valAx>
        <c:axId val="786278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786278720"/>
        <c:crosses val="autoZero"/>
        <c:crossBetween val="midCat"/>
      </c:valAx>
      <c:valAx>
        <c:axId val="78627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786278160"/>
        <c:crosses val="autoZero"/>
        <c:crossBetween val="midCat"/>
      </c:valAx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 sz="1200" baseline="0">
          <a:solidFill>
            <a:schemeClr val="dk1"/>
          </a:solidFill>
          <a:latin typeface="Times New Roman" panose="02020603050405020304" pitchFamily="18" charset="0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sng" strike="noStrike" kern="1200" spc="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u="sng"/>
              <a:t>Transformed Variables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sng" strike="noStrike" kern="1200" spc="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dk1"/>
                </a:solidFill>
              </a:ln>
              <a:effectLst/>
            </c:spPr>
          </c:marker>
          <c:xVal>
            <c:numRef>
              <c:f>Exponential!$J$6:$J$25</c:f>
              <c:numCache>
                <c:formatCode>General</c:formatCode>
                <c:ptCount val="20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</c:numCache>
            </c:numRef>
          </c:xVal>
          <c:yVal>
            <c:numRef>
              <c:f>Exponential!$I$6:$I$24</c:f>
              <c:numCache>
                <c:formatCode>General</c:formatCode>
                <c:ptCount val="19"/>
                <c:pt idx="0">
                  <c:v>2.7910424533583158</c:v>
                </c:pt>
                <c:pt idx="1">
                  <c:v>2.6410424533583159</c:v>
                </c:pt>
                <c:pt idx="2">
                  <c:v>2.491042453358316</c:v>
                </c:pt>
                <c:pt idx="3">
                  <c:v>2.3410424533583161</c:v>
                </c:pt>
                <c:pt idx="4">
                  <c:v>2.1910424533583157</c:v>
                </c:pt>
                <c:pt idx="5">
                  <c:v>2.0410424533583158</c:v>
                </c:pt>
                <c:pt idx="6">
                  <c:v>1.8910424533583161</c:v>
                </c:pt>
                <c:pt idx="7">
                  <c:v>1.741042453358316</c:v>
                </c:pt>
                <c:pt idx="8">
                  <c:v>1.5910424533583158</c:v>
                </c:pt>
                <c:pt idx="9">
                  <c:v>1.4410424533583159</c:v>
                </c:pt>
                <c:pt idx="10">
                  <c:v>1.291042453358316</c:v>
                </c:pt>
                <c:pt idx="11">
                  <c:v>1.1410424533583161</c:v>
                </c:pt>
                <c:pt idx="12">
                  <c:v>0.99104245335831576</c:v>
                </c:pt>
                <c:pt idx="13">
                  <c:v>0.84104245335831584</c:v>
                </c:pt>
                <c:pt idx="14">
                  <c:v>0.69104245335831604</c:v>
                </c:pt>
                <c:pt idx="15">
                  <c:v>0.54104245335831613</c:v>
                </c:pt>
                <c:pt idx="16">
                  <c:v>0.39104245335831622</c:v>
                </c:pt>
                <c:pt idx="17">
                  <c:v>0.2410424533583157</c:v>
                </c:pt>
                <c:pt idx="18">
                  <c:v>9.1042453358315817E-2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6280960"/>
        <c:axId val="786281520"/>
      </c:scatterChart>
      <c:valAx>
        <c:axId val="786280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86281520"/>
        <c:crosses val="autoZero"/>
        <c:crossBetween val="midCat"/>
      </c:valAx>
      <c:valAx>
        <c:axId val="786281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86280960"/>
        <c:crosses val="autoZero"/>
        <c:crossBetween val="midCat"/>
      </c:valAx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 sz="1200">
          <a:solidFill>
            <a:schemeClr val="dk1"/>
          </a:solidFill>
          <a:latin typeface="Times New Roman" panose="02020603050405020304" pitchFamily="18" charset="0"/>
          <a:ea typeface="+mn-ea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13" Type="http://schemas.openxmlformats.org/officeDocument/2006/relationships/chart" Target="../charts/chart31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2" Type="http://schemas.openxmlformats.org/officeDocument/2006/relationships/chart" Target="../charts/chart20.xml"/><Relationship Id="rId16" Type="http://schemas.openxmlformats.org/officeDocument/2006/relationships/chart" Target="../charts/chart34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5" Type="http://schemas.openxmlformats.org/officeDocument/2006/relationships/chart" Target="../charts/chart33.xml"/><Relationship Id="rId10" Type="http://schemas.openxmlformats.org/officeDocument/2006/relationships/chart" Target="../charts/chart28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Relationship Id="rId14" Type="http://schemas.openxmlformats.org/officeDocument/2006/relationships/chart" Target="../charts/chart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34192</xdr:colOff>
      <xdr:row>7</xdr:row>
      <xdr:rowOff>69360</xdr:rowOff>
    </xdr:from>
    <xdr:to>
      <xdr:col>4</xdr:col>
      <xdr:colOff>332154</xdr:colOff>
      <xdr:row>21</xdr:row>
      <xdr:rowOff>77175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174625</xdr:colOff>
      <xdr:row>4</xdr:row>
      <xdr:rowOff>93784</xdr:rowOff>
    </xdr:from>
    <xdr:to>
      <xdr:col>19</xdr:col>
      <xdr:colOff>81817</xdr:colOff>
      <xdr:row>18</xdr:row>
      <xdr:rowOff>101599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174625</xdr:colOff>
      <xdr:row>4</xdr:row>
      <xdr:rowOff>93784</xdr:rowOff>
    </xdr:from>
    <xdr:to>
      <xdr:col>19</xdr:col>
      <xdr:colOff>81817</xdr:colOff>
      <xdr:row>18</xdr:row>
      <xdr:rowOff>101599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97692</xdr:colOff>
      <xdr:row>7</xdr:row>
      <xdr:rowOff>48845</xdr:rowOff>
    </xdr:from>
    <xdr:to>
      <xdr:col>4</xdr:col>
      <xdr:colOff>395654</xdr:colOff>
      <xdr:row>21</xdr:row>
      <xdr:rowOff>56660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183174</xdr:colOff>
      <xdr:row>4</xdr:row>
      <xdr:rowOff>73270</xdr:rowOff>
    </xdr:from>
    <xdr:to>
      <xdr:col>19</xdr:col>
      <xdr:colOff>90366</xdr:colOff>
      <xdr:row>18</xdr:row>
      <xdr:rowOff>81085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58615</xdr:colOff>
      <xdr:row>6</xdr:row>
      <xdr:rowOff>105995</xdr:rowOff>
    </xdr:from>
    <xdr:to>
      <xdr:col>4</xdr:col>
      <xdr:colOff>356577</xdr:colOff>
      <xdr:row>20</xdr:row>
      <xdr:rowOff>113810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174625</xdr:colOff>
      <xdr:row>4</xdr:row>
      <xdr:rowOff>93784</xdr:rowOff>
    </xdr:from>
    <xdr:to>
      <xdr:col>19</xdr:col>
      <xdr:colOff>81817</xdr:colOff>
      <xdr:row>18</xdr:row>
      <xdr:rowOff>101599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424961</xdr:colOff>
      <xdr:row>7</xdr:row>
      <xdr:rowOff>130417</xdr:rowOff>
    </xdr:from>
    <xdr:to>
      <xdr:col>4</xdr:col>
      <xdr:colOff>185615</xdr:colOff>
      <xdr:row>21</xdr:row>
      <xdr:rowOff>138232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85482</xdr:colOff>
      <xdr:row>7</xdr:row>
      <xdr:rowOff>122116</xdr:rowOff>
    </xdr:from>
    <xdr:to>
      <xdr:col>19</xdr:col>
      <xdr:colOff>359020</xdr:colOff>
      <xdr:row>21</xdr:row>
      <xdr:rowOff>129931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107460</xdr:colOff>
      <xdr:row>7</xdr:row>
      <xdr:rowOff>118207</xdr:rowOff>
    </xdr:from>
    <xdr:to>
      <xdr:col>4</xdr:col>
      <xdr:colOff>405422</xdr:colOff>
      <xdr:row>21</xdr:row>
      <xdr:rowOff>126022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150203</xdr:colOff>
      <xdr:row>5</xdr:row>
      <xdr:rowOff>57150</xdr:rowOff>
    </xdr:from>
    <xdr:to>
      <xdr:col>19</xdr:col>
      <xdr:colOff>57395</xdr:colOff>
      <xdr:row>19</xdr:row>
      <xdr:rowOff>64965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416118</xdr:colOff>
      <xdr:row>7</xdr:row>
      <xdr:rowOff>144737</xdr:rowOff>
    </xdr:from>
    <xdr:to>
      <xdr:col>4</xdr:col>
      <xdr:colOff>166666</xdr:colOff>
      <xdr:row>21</xdr:row>
      <xdr:rowOff>152552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112304</xdr:colOff>
      <xdr:row>5</xdr:row>
      <xdr:rowOff>65571</xdr:rowOff>
    </xdr:from>
    <xdr:to>
      <xdr:col>19</xdr:col>
      <xdr:colOff>19496</xdr:colOff>
      <xdr:row>19</xdr:row>
      <xdr:rowOff>73386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97712</xdr:colOff>
      <xdr:row>3</xdr:row>
      <xdr:rowOff>98095</xdr:rowOff>
    </xdr:from>
    <xdr:to>
      <xdr:col>13</xdr:col>
      <xdr:colOff>402513</xdr:colOff>
      <xdr:row>17</xdr:row>
      <xdr:rowOff>40945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342954</xdr:colOff>
      <xdr:row>2</xdr:row>
      <xdr:rowOff>21458</xdr:rowOff>
    </xdr:from>
    <xdr:to>
      <xdr:col>28</xdr:col>
      <xdr:colOff>204843</xdr:colOff>
      <xdr:row>12</xdr:row>
      <xdr:rowOff>131379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336603</xdr:colOff>
      <xdr:row>13</xdr:row>
      <xdr:rowOff>175170</xdr:rowOff>
    </xdr:from>
    <xdr:to>
      <xdr:col>28</xdr:col>
      <xdr:colOff>197069</xdr:colOff>
      <xdr:row>24</xdr:row>
      <xdr:rowOff>76637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426270</xdr:colOff>
      <xdr:row>14</xdr:row>
      <xdr:rowOff>26277</xdr:rowOff>
    </xdr:from>
    <xdr:to>
      <xdr:col>33</xdr:col>
      <xdr:colOff>295603</xdr:colOff>
      <xdr:row>24</xdr:row>
      <xdr:rowOff>120432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420359</xdr:colOff>
      <xdr:row>2</xdr:row>
      <xdr:rowOff>10071</xdr:rowOff>
    </xdr:from>
    <xdr:to>
      <xdr:col>33</xdr:col>
      <xdr:colOff>273707</xdr:colOff>
      <xdr:row>12</xdr:row>
      <xdr:rowOff>142327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18</xdr:row>
      <xdr:rowOff>28575</xdr:rowOff>
    </xdr:from>
    <xdr:to>
      <xdr:col>3</xdr:col>
      <xdr:colOff>400050</xdr:colOff>
      <xdr:row>29</xdr:row>
      <xdr:rowOff>104775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133350</xdr:colOff>
      <xdr:row>17</xdr:row>
      <xdr:rowOff>142875</xdr:rowOff>
    </xdr:from>
    <xdr:to>
      <xdr:col>4</xdr:col>
      <xdr:colOff>2486025</xdr:colOff>
      <xdr:row>29</xdr:row>
      <xdr:rowOff>57150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123825</xdr:colOff>
      <xdr:row>30</xdr:row>
      <xdr:rowOff>9525</xdr:rowOff>
    </xdr:from>
    <xdr:to>
      <xdr:col>3</xdr:col>
      <xdr:colOff>495300</xdr:colOff>
      <xdr:row>41</xdr:row>
      <xdr:rowOff>85725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114300</xdr:colOff>
      <xdr:row>30</xdr:row>
      <xdr:rowOff>9525</xdr:rowOff>
    </xdr:from>
    <xdr:to>
      <xdr:col>4</xdr:col>
      <xdr:colOff>2457450</xdr:colOff>
      <xdr:row>41</xdr:row>
      <xdr:rowOff>85725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95250</xdr:colOff>
      <xdr:row>18</xdr:row>
      <xdr:rowOff>9525</xdr:rowOff>
    </xdr:from>
    <xdr:to>
      <xdr:col>10</xdr:col>
      <xdr:colOff>1905000</xdr:colOff>
      <xdr:row>29</xdr:row>
      <xdr:rowOff>85725</xdr:rowOff>
    </xdr:to>
    <xdr:graphicFrame macro="">
      <xdr:nvGraphicFramePr>
        <xdr:cNvPr id="6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123825</xdr:colOff>
      <xdr:row>17</xdr:row>
      <xdr:rowOff>152400</xdr:rowOff>
    </xdr:from>
    <xdr:to>
      <xdr:col>8</xdr:col>
      <xdr:colOff>428625</xdr:colOff>
      <xdr:row>29</xdr:row>
      <xdr:rowOff>66675</xdr:rowOff>
    </xdr:to>
    <xdr:graphicFrame macro="">
      <xdr:nvGraphicFramePr>
        <xdr:cNvPr id="7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133350</xdr:colOff>
      <xdr:row>30</xdr:row>
      <xdr:rowOff>0</xdr:rowOff>
    </xdr:from>
    <xdr:to>
      <xdr:col>8</xdr:col>
      <xdr:colOff>438150</xdr:colOff>
      <xdr:row>41</xdr:row>
      <xdr:rowOff>76200</xdr:rowOff>
    </xdr:to>
    <xdr:graphicFrame macro="">
      <xdr:nvGraphicFramePr>
        <xdr:cNvPr id="8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104775</xdr:colOff>
      <xdr:row>30</xdr:row>
      <xdr:rowOff>0</xdr:rowOff>
    </xdr:from>
    <xdr:to>
      <xdr:col>10</xdr:col>
      <xdr:colOff>1914525</xdr:colOff>
      <xdr:row>41</xdr:row>
      <xdr:rowOff>76200</xdr:rowOff>
    </xdr:to>
    <xdr:graphicFrame macro="">
      <xdr:nvGraphicFramePr>
        <xdr:cNvPr id="9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114300</xdr:colOff>
      <xdr:row>18</xdr:row>
      <xdr:rowOff>0</xdr:rowOff>
    </xdr:from>
    <xdr:to>
      <xdr:col>15</xdr:col>
      <xdr:colOff>209550</xdr:colOff>
      <xdr:row>29</xdr:row>
      <xdr:rowOff>76200</xdr:rowOff>
    </xdr:to>
    <xdr:graphicFrame macro="">
      <xdr:nvGraphicFramePr>
        <xdr:cNvPr id="10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400050</xdr:colOff>
      <xdr:row>18</xdr:row>
      <xdr:rowOff>9525</xdr:rowOff>
    </xdr:from>
    <xdr:to>
      <xdr:col>17</xdr:col>
      <xdr:colOff>1762125</xdr:colOff>
      <xdr:row>29</xdr:row>
      <xdr:rowOff>85725</xdr:rowOff>
    </xdr:to>
    <xdr:graphicFrame macro="">
      <xdr:nvGraphicFramePr>
        <xdr:cNvPr id="11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123825</xdr:colOff>
      <xdr:row>30</xdr:row>
      <xdr:rowOff>9525</xdr:rowOff>
    </xdr:from>
    <xdr:to>
      <xdr:col>15</xdr:col>
      <xdr:colOff>209550</xdr:colOff>
      <xdr:row>41</xdr:row>
      <xdr:rowOff>85725</xdr:rowOff>
    </xdr:to>
    <xdr:graphicFrame macro="">
      <xdr:nvGraphicFramePr>
        <xdr:cNvPr id="12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390525</xdr:colOff>
      <xdr:row>30</xdr:row>
      <xdr:rowOff>9525</xdr:rowOff>
    </xdr:from>
    <xdr:to>
      <xdr:col>17</xdr:col>
      <xdr:colOff>1752600</xdr:colOff>
      <xdr:row>41</xdr:row>
      <xdr:rowOff>85725</xdr:rowOff>
    </xdr:to>
    <xdr:graphicFrame macro="">
      <xdr:nvGraphicFramePr>
        <xdr:cNvPr id="13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18</xdr:col>
      <xdr:colOff>85725</xdr:colOff>
      <xdr:row>18</xdr:row>
      <xdr:rowOff>0</xdr:rowOff>
    </xdr:from>
    <xdr:to>
      <xdr:col>21</xdr:col>
      <xdr:colOff>485775</xdr:colOff>
      <xdr:row>29</xdr:row>
      <xdr:rowOff>76200</xdr:rowOff>
    </xdr:to>
    <xdr:graphicFrame macro="">
      <xdr:nvGraphicFramePr>
        <xdr:cNvPr id="14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22</xdr:col>
      <xdr:colOff>95250</xdr:colOff>
      <xdr:row>18</xdr:row>
      <xdr:rowOff>0</xdr:rowOff>
    </xdr:from>
    <xdr:to>
      <xdr:col>26</xdr:col>
      <xdr:colOff>161925</xdr:colOff>
      <xdr:row>29</xdr:row>
      <xdr:rowOff>76200</xdr:rowOff>
    </xdr:to>
    <xdr:graphicFrame macro="">
      <xdr:nvGraphicFramePr>
        <xdr:cNvPr id="15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22</xdr:col>
      <xdr:colOff>85725</xdr:colOff>
      <xdr:row>30</xdr:row>
      <xdr:rowOff>0</xdr:rowOff>
    </xdr:from>
    <xdr:to>
      <xdr:col>26</xdr:col>
      <xdr:colOff>180975</xdr:colOff>
      <xdr:row>41</xdr:row>
      <xdr:rowOff>76200</xdr:rowOff>
    </xdr:to>
    <xdr:graphicFrame macro="">
      <xdr:nvGraphicFramePr>
        <xdr:cNvPr id="16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18</xdr:col>
      <xdr:colOff>95250</xdr:colOff>
      <xdr:row>30</xdr:row>
      <xdr:rowOff>9525</xdr:rowOff>
    </xdr:from>
    <xdr:to>
      <xdr:col>21</xdr:col>
      <xdr:colOff>485775</xdr:colOff>
      <xdr:row>41</xdr:row>
      <xdr:rowOff>85725</xdr:rowOff>
    </xdr:to>
    <xdr:graphicFrame macro="">
      <xdr:nvGraphicFramePr>
        <xdr:cNvPr id="17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G7" sqref="G7"/>
    </sheetView>
  </sheetViews>
  <sheetFormatPr defaultRowHeight="15.75" x14ac:dyDescent="0.25"/>
  <cols>
    <col min="1" max="1" width="8.140625" style="27" customWidth="1"/>
    <col min="2" max="2" width="5" style="27" customWidth="1"/>
    <col min="3" max="3" width="28" style="27" customWidth="1"/>
    <col min="4" max="4" width="33.5703125" style="27" customWidth="1"/>
    <col min="5" max="256" width="8.140625" style="27" customWidth="1"/>
    <col min="257" max="16384" width="9.140625" style="27"/>
  </cols>
  <sheetData>
    <row r="1" spans="1:4" x14ac:dyDescent="0.25">
      <c r="A1" s="52" t="s">
        <v>136</v>
      </c>
    </row>
    <row r="2" spans="1:4" x14ac:dyDescent="0.25">
      <c r="B2" s="52" t="s">
        <v>137</v>
      </c>
    </row>
    <row r="4" spans="1:4" x14ac:dyDescent="0.25">
      <c r="B4" s="53" t="s">
        <v>103</v>
      </c>
      <c r="C4" s="34"/>
      <c r="D4" s="29"/>
    </row>
    <row r="5" spans="1:4" x14ac:dyDescent="0.25">
      <c r="B5" s="54" t="s">
        <v>101</v>
      </c>
      <c r="C5" s="35"/>
      <c r="D5" s="31"/>
    </row>
    <row r="6" spans="1:4" x14ac:dyDescent="0.25">
      <c r="B6" s="55" t="s">
        <v>102</v>
      </c>
      <c r="C6" s="36"/>
      <c r="D6" s="33"/>
    </row>
    <row r="8" spans="1:4" x14ac:dyDescent="0.25">
      <c r="B8" s="27" t="s">
        <v>29</v>
      </c>
      <c r="D8" s="27" t="s">
        <v>43</v>
      </c>
    </row>
    <row r="9" spans="1:4" x14ac:dyDescent="0.25">
      <c r="B9" s="28"/>
      <c r="C9" s="34"/>
      <c r="D9" s="29"/>
    </row>
    <row r="10" spans="1:4" x14ac:dyDescent="0.25">
      <c r="B10" s="30"/>
      <c r="C10" s="37" t="s">
        <v>26</v>
      </c>
      <c r="D10" s="38" t="s">
        <v>44</v>
      </c>
    </row>
    <row r="11" spans="1:4" x14ac:dyDescent="0.25">
      <c r="B11" s="30"/>
      <c r="C11" s="35"/>
      <c r="D11" s="31"/>
    </row>
    <row r="12" spans="1:4" x14ac:dyDescent="0.25">
      <c r="B12" s="30"/>
      <c r="C12" s="37" t="s">
        <v>27</v>
      </c>
      <c r="D12" s="38" t="s">
        <v>45</v>
      </c>
    </row>
    <row r="13" spans="1:4" x14ac:dyDescent="0.25">
      <c r="B13" s="30"/>
      <c r="C13" s="35"/>
      <c r="D13" s="31"/>
    </row>
    <row r="14" spans="1:4" x14ac:dyDescent="0.25">
      <c r="B14" s="32"/>
      <c r="C14" s="37" t="s">
        <v>28</v>
      </c>
      <c r="D14" s="38" t="s">
        <v>46</v>
      </c>
    </row>
    <row r="16" spans="1:4" x14ac:dyDescent="0.25">
      <c r="B16" s="27" t="s">
        <v>122</v>
      </c>
      <c r="D16" s="27" t="s">
        <v>123</v>
      </c>
    </row>
    <row r="17" spans="2:4" x14ac:dyDescent="0.25">
      <c r="B17" s="28"/>
      <c r="C17" s="34"/>
      <c r="D17" s="29"/>
    </row>
    <row r="18" spans="2:4" x14ac:dyDescent="0.25">
      <c r="B18" s="30"/>
      <c r="C18" s="28" t="s">
        <v>31</v>
      </c>
      <c r="D18" s="29" t="s">
        <v>34</v>
      </c>
    </row>
    <row r="19" spans="2:4" x14ac:dyDescent="0.25">
      <c r="B19" s="30"/>
      <c r="C19" s="32"/>
      <c r="D19" s="33" t="s">
        <v>39</v>
      </c>
    </row>
    <row r="20" spans="2:4" x14ac:dyDescent="0.25">
      <c r="B20" s="30"/>
      <c r="C20" s="35"/>
      <c r="D20" s="31"/>
    </row>
    <row r="21" spans="2:4" x14ac:dyDescent="0.25">
      <c r="B21" s="30"/>
      <c r="C21" s="28" t="s">
        <v>32</v>
      </c>
      <c r="D21" s="29" t="s">
        <v>35</v>
      </c>
    </row>
    <row r="22" spans="2:4" x14ac:dyDescent="0.25">
      <c r="B22" s="32"/>
      <c r="C22" s="32"/>
      <c r="D22" s="33" t="s">
        <v>39</v>
      </c>
    </row>
    <row r="24" spans="2:4" x14ac:dyDescent="0.25">
      <c r="B24" s="27" t="s">
        <v>42</v>
      </c>
      <c r="D24" s="27" t="s">
        <v>37</v>
      </c>
    </row>
    <row r="25" spans="2:4" x14ac:dyDescent="0.25">
      <c r="B25" s="28"/>
      <c r="C25" s="34"/>
      <c r="D25" s="29"/>
    </row>
    <row r="26" spans="2:4" x14ac:dyDescent="0.25">
      <c r="B26" s="30"/>
      <c r="C26" s="28" t="s">
        <v>36</v>
      </c>
      <c r="D26" s="29" t="s">
        <v>38</v>
      </c>
    </row>
    <row r="27" spans="2:4" x14ac:dyDescent="0.25">
      <c r="B27" s="30"/>
      <c r="C27" s="30"/>
      <c r="D27" s="31" t="s">
        <v>40</v>
      </c>
    </row>
    <row r="28" spans="2:4" x14ac:dyDescent="0.25">
      <c r="B28" s="32"/>
      <c r="C28" s="32"/>
      <c r="D28" s="33" t="s">
        <v>41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zoomScale="78" zoomScaleNormal="78" workbookViewId="0">
      <selection activeCell="A2" sqref="A2"/>
    </sheetView>
  </sheetViews>
  <sheetFormatPr defaultRowHeight="15.75" x14ac:dyDescent="0.25"/>
  <cols>
    <col min="1" max="1" width="8.140625" style="27" customWidth="1"/>
    <col min="2" max="2" width="3" style="27" customWidth="1"/>
    <col min="3" max="3" width="29.42578125" style="27" customWidth="1"/>
    <col min="4" max="4" width="31.7109375" style="27" customWidth="1"/>
    <col min="5" max="5" width="10.5703125" style="27" customWidth="1"/>
    <col min="6" max="6" width="10" style="27" customWidth="1"/>
    <col min="7" max="7" width="14.7109375" style="27" customWidth="1"/>
    <col min="8" max="8" width="8.140625" style="27" customWidth="1"/>
    <col min="9" max="9" width="12" style="40" customWidth="1"/>
    <col min="10" max="10" width="10.85546875" style="40" customWidth="1"/>
    <col min="11" max="11" width="5.42578125" style="27" customWidth="1"/>
    <col min="12" max="20" width="8.140625" style="27" customWidth="1"/>
    <col min="21" max="21" width="14" style="27" customWidth="1"/>
    <col min="22" max="256" width="8.140625" style="27" customWidth="1"/>
    <col min="257" max="16384" width="9.140625" style="27"/>
  </cols>
  <sheetData>
    <row r="1" spans="1:23" x14ac:dyDescent="0.25">
      <c r="A1" s="52" t="s">
        <v>25</v>
      </c>
    </row>
    <row r="3" spans="1:23" x14ac:dyDescent="0.25">
      <c r="B3" s="27" t="s">
        <v>29</v>
      </c>
      <c r="D3" s="27" t="s">
        <v>43</v>
      </c>
      <c r="F3" s="36" t="s">
        <v>60</v>
      </c>
      <c r="G3" s="46" t="s">
        <v>50</v>
      </c>
      <c r="I3" s="41" t="s">
        <v>124</v>
      </c>
    </row>
    <row r="4" spans="1:23" x14ac:dyDescent="0.25">
      <c r="B4" s="28"/>
      <c r="C4" s="34"/>
      <c r="D4" s="29"/>
      <c r="U4" s="27" t="s">
        <v>68</v>
      </c>
    </row>
    <row r="5" spans="1:23" x14ac:dyDescent="0.25">
      <c r="B5" s="30"/>
      <c r="C5" s="37" t="s">
        <v>26</v>
      </c>
      <c r="D5" s="38" t="s">
        <v>44</v>
      </c>
      <c r="F5" s="39" t="s">
        <v>47</v>
      </c>
      <c r="G5" s="39" t="s">
        <v>1</v>
      </c>
      <c r="I5" s="39" t="s">
        <v>47</v>
      </c>
      <c r="J5" s="39" t="s">
        <v>67</v>
      </c>
      <c r="U5" s="28"/>
      <c r="V5" s="34"/>
      <c r="W5" s="29"/>
    </row>
    <row r="6" spans="1:23" x14ac:dyDescent="0.25">
      <c r="B6" s="32"/>
      <c r="C6" s="36"/>
      <c r="D6" s="33"/>
      <c r="F6" s="39">
        <f>$D$10+$D$11/G6</f>
        <v>7.3999999999999995</v>
      </c>
      <c r="G6" s="39">
        <v>1</v>
      </c>
      <c r="I6" s="39">
        <f>F6</f>
        <v>7.3999999999999995</v>
      </c>
      <c r="J6" s="39">
        <f>1/G6</f>
        <v>1</v>
      </c>
      <c r="U6" s="42" t="s">
        <v>55</v>
      </c>
      <c r="V6" s="43">
        <f>INTERCEPT(I6:I24,J6:J24)</f>
        <v>2.2999999999999985</v>
      </c>
      <c r="W6" s="31"/>
    </row>
    <row r="7" spans="1:23" x14ac:dyDescent="0.25">
      <c r="B7" s="35"/>
      <c r="C7" s="35"/>
      <c r="D7" s="35"/>
      <c r="F7" s="39">
        <f t="shared" ref="F7:F24" si="0">$D$10+$D$11/G7</f>
        <v>5.6999999999999993</v>
      </c>
      <c r="G7" s="39">
        <f t="shared" ref="G7:G24" si="1">0.5+G6</f>
        <v>1.5</v>
      </c>
      <c r="I7" s="39">
        <f t="shared" ref="I7:I24" si="2">F7</f>
        <v>5.6999999999999993</v>
      </c>
      <c r="J7" s="39">
        <f t="shared" ref="J7:J24" si="3">1/G7</f>
        <v>0.66666666666666663</v>
      </c>
      <c r="U7" s="44" t="s">
        <v>56</v>
      </c>
      <c r="V7" s="45">
        <f>SLOPE(I6:I24,J6:J24)</f>
        <v>5.1000000000000005</v>
      </c>
      <c r="W7" s="33"/>
    </row>
    <row r="8" spans="1:23" x14ac:dyDescent="0.25">
      <c r="F8" s="39">
        <f t="shared" si="0"/>
        <v>4.8499999999999996</v>
      </c>
      <c r="G8" s="39">
        <f t="shared" si="1"/>
        <v>2</v>
      </c>
      <c r="I8" s="39">
        <f t="shared" si="2"/>
        <v>4.8499999999999996</v>
      </c>
      <c r="J8" s="39">
        <f t="shared" si="3"/>
        <v>0.5</v>
      </c>
    </row>
    <row r="9" spans="1:23" x14ac:dyDescent="0.25">
      <c r="F9" s="39">
        <f t="shared" si="0"/>
        <v>4.34</v>
      </c>
      <c r="G9" s="39">
        <f t="shared" si="1"/>
        <v>2.5</v>
      </c>
      <c r="I9" s="39">
        <f t="shared" si="2"/>
        <v>4.34</v>
      </c>
      <c r="J9" s="39">
        <f t="shared" si="3"/>
        <v>0.4</v>
      </c>
    </row>
    <row r="10" spans="1:23" x14ac:dyDescent="0.25">
      <c r="C10" s="27" t="s">
        <v>48</v>
      </c>
      <c r="D10" s="27">
        <v>2.2999999999999998</v>
      </c>
      <c r="F10" s="39">
        <f t="shared" si="0"/>
        <v>4</v>
      </c>
      <c r="G10" s="39">
        <f t="shared" si="1"/>
        <v>3</v>
      </c>
      <c r="I10" s="39">
        <f t="shared" si="2"/>
        <v>4</v>
      </c>
      <c r="J10" s="39">
        <f t="shared" si="3"/>
        <v>0.33333333333333331</v>
      </c>
      <c r="U10" s="27" t="s">
        <v>54</v>
      </c>
    </row>
    <row r="11" spans="1:23" x14ac:dyDescent="0.25">
      <c r="C11" s="27" t="s">
        <v>49</v>
      </c>
      <c r="D11" s="27">
        <v>5.0999999999999996</v>
      </c>
      <c r="F11" s="39">
        <f t="shared" si="0"/>
        <v>3.7571428571428571</v>
      </c>
      <c r="G11" s="39">
        <f t="shared" si="1"/>
        <v>3.5</v>
      </c>
      <c r="I11" s="39">
        <f t="shared" si="2"/>
        <v>3.7571428571428571</v>
      </c>
      <c r="J11" s="39">
        <f t="shared" si="3"/>
        <v>0.2857142857142857</v>
      </c>
      <c r="U11" s="28"/>
      <c r="V11" s="34"/>
      <c r="W11" s="29"/>
    </row>
    <row r="12" spans="1:23" x14ac:dyDescent="0.25">
      <c r="F12" s="39">
        <f t="shared" si="0"/>
        <v>3.5749999999999997</v>
      </c>
      <c r="G12" s="39">
        <f t="shared" si="1"/>
        <v>4</v>
      </c>
      <c r="I12" s="39">
        <f t="shared" si="2"/>
        <v>3.5749999999999997</v>
      </c>
      <c r="J12" s="39">
        <f t="shared" si="3"/>
        <v>0.25</v>
      </c>
      <c r="U12" s="42" t="s">
        <v>62</v>
      </c>
      <c r="V12" s="43">
        <f>V7</f>
        <v>5.1000000000000005</v>
      </c>
      <c r="W12" s="31"/>
    </row>
    <row r="13" spans="1:23" x14ac:dyDescent="0.25">
      <c r="F13" s="39">
        <f t="shared" si="0"/>
        <v>3.4333333333333331</v>
      </c>
      <c r="G13" s="39">
        <f t="shared" si="1"/>
        <v>4.5</v>
      </c>
      <c r="I13" s="39">
        <f t="shared" si="2"/>
        <v>3.4333333333333331</v>
      </c>
      <c r="J13" s="39">
        <f t="shared" si="3"/>
        <v>0.22222222222222221</v>
      </c>
      <c r="U13" s="42" t="s">
        <v>69</v>
      </c>
      <c r="V13" s="43">
        <f>V6</f>
        <v>2.2999999999999985</v>
      </c>
      <c r="W13" s="31"/>
    </row>
    <row r="14" spans="1:23" x14ac:dyDescent="0.25">
      <c r="F14" s="39">
        <f t="shared" si="0"/>
        <v>3.32</v>
      </c>
      <c r="G14" s="39">
        <f t="shared" si="1"/>
        <v>5</v>
      </c>
      <c r="I14" s="39">
        <f t="shared" si="2"/>
        <v>3.32</v>
      </c>
      <c r="J14" s="39">
        <f t="shared" si="3"/>
        <v>0.2</v>
      </c>
      <c r="U14" s="32"/>
      <c r="V14" s="36"/>
      <c r="W14" s="33"/>
    </row>
    <row r="15" spans="1:23" x14ac:dyDescent="0.25">
      <c r="F15" s="39">
        <f t="shared" si="0"/>
        <v>3.2272727272727271</v>
      </c>
      <c r="G15" s="39">
        <f t="shared" si="1"/>
        <v>5.5</v>
      </c>
      <c r="I15" s="39">
        <f t="shared" si="2"/>
        <v>3.2272727272727271</v>
      </c>
      <c r="J15" s="39">
        <f t="shared" si="3"/>
        <v>0.18181818181818182</v>
      </c>
    </row>
    <row r="16" spans="1:23" x14ac:dyDescent="0.25">
      <c r="F16" s="39">
        <f t="shared" si="0"/>
        <v>3.15</v>
      </c>
      <c r="G16" s="39">
        <f t="shared" si="1"/>
        <v>6</v>
      </c>
      <c r="I16" s="39">
        <f t="shared" si="2"/>
        <v>3.15</v>
      </c>
      <c r="J16" s="39">
        <f t="shared" si="3"/>
        <v>0.16666666666666666</v>
      </c>
      <c r="U16" s="27" t="s">
        <v>59</v>
      </c>
    </row>
    <row r="17" spans="6:23" x14ac:dyDescent="0.25">
      <c r="F17" s="39">
        <f t="shared" si="0"/>
        <v>3.0846153846153843</v>
      </c>
      <c r="G17" s="39">
        <f t="shared" si="1"/>
        <v>6.5</v>
      </c>
      <c r="I17" s="39">
        <f t="shared" si="2"/>
        <v>3.0846153846153843</v>
      </c>
      <c r="J17" s="39">
        <f t="shared" si="3"/>
        <v>0.15384615384615385</v>
      </c>
      <c r="U17" s="28"/>
      <c r="V17" s="34"/>
      <c r="W17" s="29"/>
    </row>
    <row r="18" spans="6:23" x14ac:dyDescent="0.25">
      <c r="F18" s="39">
        <f t="shared" si="0"/>
        <v>3.0285714285714285</v>
      </c>
      <c r="G18" s="39">
        <f t="shared" si="1"/>
        <v>7</v>
      </c>
      <c r="I18" s="39">
        <f t="shared" si="2"/>
        <v>3.0285714285714285</v>
      </c>
      <c r="J18" s="39">
        <f t="shared" si="3"/>
        <v>0.14285714285714285</v>
      </c>
      <c r="U18" s="30" t="s">
        <v>70</v>
      </c>
      <c r="V18" s="35"/>
      <c r="W18" s="31"/>
    </row>
    <row r="19" spans="6:23" x14ac:dyDescent="0.25">
      <c r="F19" s="39">
        <f t="shared" si="0"/>
        <v>2.9799999999999995</v>
      </c>
      <c r="G19" s="39">
        <f t="shared" si="1"/>
        <v>7.5</v>
      </c>
      <c r="I19" s="39">
        <f t="shared" si="2"/>
        <v>2.9799999999999995</v>
      </c>
      <c r="J19" s="39">
        <f t="shared" si="3"/>
        <v>0.13333333333333333</v>
      </c>
      <c r="U19" s="32"/>
      <c r="V19" s="36"/>
      <c r="W19" s="33"/>
    </row>
    <row r="20" spans="6:23" x14ac:dyDescent="0.25">
      <c r="F20" s="39">
        <f t="shared" si="0"/>
        <v>2.9375</v>
      </c>
      <c r="G20" s="39">
        <f t="shared" si="1"/>
        <v>8</v>
      </c>
      <c r="I20" s="39">
        <f t="shared" si="2"/>
        <v>2.9375</v>
      </c>
      <c r="J20" s="39">
        <f t="shared" si="3"/>
        <v>0.125</v>
      </c>
    </row>
    <row r="21" spans="6:23" x14ac:dyDescent="0.25">
      <c r="F21" s="39">
        <f t="shared" si="0"/>
        <v>2.9</v>
      </c>
      <c r="G21" s="39">
        <f t="shared" si="1"/>
        <v>8.5</v>
      </c>
      <c r="I21" s="39">
        <f t="shared" si="2"/>
        <v>2.9</v>
      </c>
      <c r="J21" s="39">
        <f t="shared" si="3"/>
        <v>0.11764705882352941</v>
      </c>
    </row>
    <row r="22" spans="6:23" x14ac:dyDescent="0.25">
      <c r="F22" s="39">
        <f t="shared" si="0"/>
        <v>2.8666666666666663</v>
      </c>
      <c r="G22" s="39">
        <f t="shared" si="1"/>
        <v>9</v>
      </c>
      <c r="I22" s="39">
        <f t="shared" si="2"/>
        <v>2.8666666666666663</v>
      </c>
      <c r="J22" s="39">
        <f t="shared" si="3"/>
        <v>0.1111111111111111</v>
      </c>
    </row>
    <row r="23" spans="6:23" x14ac:dyDescent="0.25">
      <c r="F23" s="39">
        <f t="shared" si="0"/>
        <v>2.8368421052631576</v>
      </c>
      <c r="G23" s="39">
        <f t="shared" si="1"/>
        <v>9.5</v>
      </c>
      <c r="I23" s="39">
        <f t="shared" si="2"/>
        <v>2.8368421052631576</v>
      </c>
      <c r="J23" s="39">
        <f t="shared" si="3"/>
        <v>0.10526315789473684</v>
      </c>
    </row>
    <row r="24" spans="6:23" x14ac:dyDescent="0.25">
      <c r="F24" s="39">
        <f t="shared" si="0"/>
        <v>2.8099999999999996</v>
      </c>
      <c r="G24" s="39">
        <f t="shared" si="1"/>
        <v>10</v>
      </c>
      <c r="I24" s="39">
        <f t="shared" si="2"/>
        <v>2.8099999999999996</v>
      </c>
      <c r="J24" s="39">
        <f t="shared" si="3"/>
        <v>0.1</v>
      </c>
    </row>
  </sheetData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zoomScale="78" zoomScaleNormal="78" workbookViewId="0">
      <selection activeCell="A2" sqref="A2"/>
    </sheetView>
  </sheetViews>
  <sheetFormatPr defaultRowHeight="15.75" x14ac:dyDescent="0.25"/>
  <cols>
    <col min="1" max="1" width="8.140625" style="27" customWidth="1"/>
    <col min="2" max="2" width="3" style="27" customWidth="1"/>
    <col min="3" max="3" width="29.42578125" style="27" customWidth="1"/>
    <col min="4" max="4" width="31.7109375" style="27" customWidth="1"/>
    <col min="5" max="5" width="10.5703125" style="27" customWidth="1"/>
    <col min="6" max="6" width="10" style="27" customWidth="1"/>
    <col min="7" max="7" width="14.7109375" style="27" customWidth="1"/>
    <col min="8" max="8" width="8.140625" style="27" customWidth="1"/>
    <col min="9" max="9" width="12" style="40" customWidth="1"/>
    <col min="10" max="10" width="10.85546875" style="40" customWidth="1"/>
    <col min="11" max="11" width="5.42578125" style="27" customWidth="1"/>
    <col min="12" max="20" width="8.140625" style="27" customWidth="1"/>
    <col min="21" max="21" width="14" style="27" customWidth="1"/>
    <col min="22" max="256" width="8.140625" style="27" customWidth="1"/>
    <col min="257" max="16384" width="9.140625" style="27"/>
  </cols>
  <sheetData>
    <row r="1" spans="1:23" x14ac:dyDescent="0.25">
      <c r="A1" s="52" t="s">
        <v>126</v>
      </c>
    </row>
    <row r="3" spans="1:23" x14ac:dyDescent="0.25">
      <c r="B3" s="27" t="s">
        <v>29</v>
      </c>
      <c r="D3" s="27" t="s">
        <v>43</v>
      </c>
      <c r="F3" s="36" t="s">
        <v>60</v>
      </c>
      <c r="G3" s="46" t="s">
        <v>50</v>
      </c>
      <c r="I3" s="41" t="s">
        <v>124</v>
      </c>
    </row>
    <row r="4" spans="1:23" x14ac:dyDescent="0.25">
      <c r="B4" s="28"/>
      <c r="C4" s="34"/>
      <c r="D4" s="29"/>
      <c r="U4" s="27" t="s">
        <v>71</v>
      </c>
    </row>
    <row r="5" spans="1:23" x14ac:dyDescent="0.25">
      <c r="B5" s="30"/>
      <c r="C5" s="37" t="s">
        <v>27</v>
      </c>
      <c r="D5" s="38" t="s">
        <v>45</v>
      </c>
      <c r="F5" s="39" t="s">
        <v>47</v>
      </c>
      <c r="G5" s="39" t="s">
        <v>1</v>
      </c>
      <c r="I5" s="39" t="s">
        <v>47</v>
      </c>
      <c r="J5" s="39" t="s">
        <v>3</v>
      </c>
      <c r="U5" s="28"/>
      <c r="V5" s="34"/>
      <c r="W5" s="29"/>
    </row>
    <row r="6" spans="1:23" x14ac:dyDescent="0.25">
      <c r="B6" s="32"/>
      <c r="C6" s="36"/>
      <c r="D6" s="33"/>
      <c r="F6" s="39">
        <f>$D$10+$D$11*LN(G6)</f>
        <v>0.1</v>
      </c>
      <c r="G6" s="39">
        <v>1</v>
      </c>
      <c r="I6" s="39">
        <f>F6</f>
        <v>0.1</v>
      </c>
      <c r="J6" s="39">
        <f>LN(G6)</f>
        <v>0</v>
      </c>
      <c r="U6" s="42" t="s">
        <v>55</v>
      </c>
      <c r="V6" s="43">
        <f>INTERCEPT(I6:I24,J6:J24)</f>
        <v>0.10000000000000003</v>
      </c>
      <c r="W6" s="31"/>
    </row>
    <row r="7" spans="1:23" x14ac:dyDescent="0.25">
      <c r="B7" s="35"/>
      <c r="C7" s="35"/>
      <c r="D7" s="35"/>
      <c r="F7" s="39">
        <f t="shared" ref="F7:F24" si="0">$D$10+$D$11*LN(G7)</f>
        <v>0.18109302162163288</v>
      </c>
      <c r="G7" s="39">
        <f t="shared" ref="G7:G24" si="1">0.5+G6</f>
        <v>1.5</v>
      </c>
      <c r="I7" s="39">
        <f t="shared" ref="I7:I24" si="2">F7</f>
        <v>0.18109302162163288</v>
      </c>
      <c r="J7" s="39">
        <f t="shared" ref="J7:J24" si="3">LN(G7)</f>
        <v>0.40546510810816438</v>
      </c>
      <c r="U7" s="44" t="s">
        <v>56</v>
      </c>
      <c r="V7" s="45">
        <f>SLOPE(I6:I24,J6:J24)</f>
        <v>0.2</v>
      </c>
      <c r="W7" s="33"/>
    </row>
    <row r="8" spans="1:23" x14ac:dyDescent="0.25">
      <c r="F8" s="39">
        <f t="shared" si="0"/>
        <v>0.23862943611198906</v>
      </c>
      <c r="G8" s="39">
        <f t="shared" si="1"/>
        <v>2</v>
      </c>
      <c r="I8" s="39">
        <f t="shared" si="2"/>
        <v>0.23862943611198906</v>
      </c>
      <c r="J8" s="39">
        <f t="shared" si="3"/>
        <v>0.69314718055994529</v>
      </c>
    </row>
    <row r="9" spans="1:23" x14ac:dyDescent="0.25">
      <c r="F9" s="39">
        <f t="shared" si="0"/>
        <v>0.28325814637483104</v>
      </c>
      <c r="G9" s="39">
        <f t="shared" si="1"/>
        <v>2.5</v>
      </c>
      <c r="I9" s="39">
        <f t="shared" si="2"/>
        <v>0.28325814637483104</v>
      </c>
      <c r="J9" s="39">
        <f t="shared" si="3"/>
        <v>0.91629073187415511</v>
      </c>
    </row>
    <row r="10" spans="1:23" x14ac:dyDescent="0.25">
      <c r="C10" s="27" t="s">
        <v>48</v>
      </c>
      <c r="D10" s="27">
        <v>0.1</v>
      </c>
      <c r="F10" s="39">
        <f t="shared" si="0"/>
        <v>0.31972245773362196</v>
      </c>
      <c r="G10" s="39">
        <f t="shared" si="1"/>
        <v>3</v>
      </c>
      <c r="I10" s="39">
        <f t="shared" si="2"/>
        <v>0.31972245773362196</v>
      </c>
      <c r="J10" s="39">
        <f t="shared" si="3"/>
        <v>1.0986122886681098</v>
      </c>
      <c r="U10" s="27" t="s">
        <v>54</v>
      </c>
    </row>
    <row r="11" spans="1:23" x14ac:dyDescent="0.25">
      <c r="C11" s="27" t="s">
        <v>49</v>
      </c>
      <c r="D11" s="27">
        <v>0.2</v>
      </c>
      <c r="F11" s="39">
        <f t="shared" si="0"/>
        <v>0.35055259369907366</v>
      </c>
      <c r="G11" s="39">
        <f t="shared" si="1"/>
        <v>3.5</v>
      </c>
      <c r="I11" s="39">
        <f t="shared" si="2"/>
        <v>0.35055259369907366</v>
      </c>
      <c r="J11" s="39">
        <f t="shared" si="3"/>
        <v>1.2527629684953681</v>
      </c>
      <c r="U11" s="28"/>
      <c r="V11" s="34"/>
      <c r="W11" s="29"/>
    </row>
    <row r="12" spans="1:23" x14ac:dyDescent="0.25">
      <c r="F12" s="39">
        <f t="shared" si="0"/>
        <v>0.37725887222397814</v>
      </c>
      <c r="G12" s="39">
        <f t="shared" si="1"/>
        <v>4</v>
      </c>
      <c r="I12" s="39">
        <f t="shared" si="2"/>
        <v>0.37725887222397814</v>
      </c>
      <c r="J12" s="39">
        <f t="shared" si="3"/>
        <v>1.3862943611198906</v>
      </c>
      <c r="U12" s="42" t="s">
        <v>62</v>
      </c>
      <c r="V12" s="43">
        <f>V7</f>
        <v>0.2</v>
      </c>
      <c r="W12" s="31"/>
    </row>
    <row r="13" spans="1:23" x14ac:dyDescent="0.25">
      <c r="F13" s="39">
        <f t="shared" si="0"/>
        <v>0.40081547935525486</v>
      </c>
      <c r="G13" s="39">
        <f t="shared" si="1"/>
        <v>4.5</v>
      </c>
      <c r="I13" s="39">
        <f t="shared" si="2"/>
        <v>0.40081547935525486</v>
      </c>
      <c r="J13" s="39">
        <f t="shared" si="3"/>
        <v>1.5040773967762742</v>
      </c>
      <c r="U13" s="42" t="s">
        <v>69</v>
      </c>
      <c r="V13" s="43">
        <f>V6</f>
        <v>0.10000000000000003</v>
      </c>
      <c r="W13" s="31"/>
    </row>
    <row r="14" spans="1:23" x14ac:dyDescent="0.25">
      <c r="F14" s="39">
        <f t="shared" si="0"/>
        <v>0.42188758248682012</v>
      </c>
      <c r="G14" s="39">
        <f t="shared" si="1"/>
        <v>5</v>
      </c>
      <c r="I14" s="39">
        <f t="shared" si="2"/>
        <v>0.42188758248682012</v>
      </c>
      <c r="J14" s="39">
        <f t="shared" si="3"/>
        <v>1.6094379124341003</v>
      </c>
      <c r="U14" s="32"/>
      <c r="V14" s="36"/>
      <c r="W14" s="33"/>
    </row>
    <row r="15" spans="1:23" x14ac:dyDescent="0.25">
      <c r="F15" s="39">
        <f t="shared" si="0"/>
        <v>0.4409496184476851</v>
      </c>
      <c r="G15" s="39">
        <f t="shared" si="1"/>
        <v>5.5</v>
      </c>
      <c r="I15" s="39">
        <f t="shared" si="2"/>
        <v>0.4409496184476851</v>
      </c>
      <c r="J15" s="39">
        <f t="shared" si="3"/>
        <v>1.7047480922384253</v>
      </c>
    </row>
    <row r="16" spans="1:23" x14ac:dyDescent="0.25">
      <c r="F16" s="39">
        <f t="shared" si="0"/>
        <v>0.45835189384561104</v>
      </c>
      <c r="G16" s="39">
        <f t="shared" si="1"/>
        <v>6</v>
      </c>
      <c r="I16" s="39">
        <f t="shared" si="2"/>
        <v>0.45835189384561104</v>
      </c>
      <c r="J16" s="39">
        <f t="shared" si="3"/>
        <v>1.791759469228055</v>
      </c>
      <c r="U16" s="27" t="s">
        <v>59</v>
      </c>
    </row>
    <row r="17" spans="6:23" x14ac:dyDescent="0.25">
      <c r="F17" s="39">
        <f t="shared" si="0"/>
        <v>0.47436043538031825</v>
      </c>
      <c r="G17" s="39">
        <f t="shared" si="1"/>
        <v>6.5</v>
      </c>
      <c r="I17" s="39">
        <f t="shared" si="2"/>
        <v>0.47436043538031825</v>
      </c>
      <c r="J17" s="39">
        <f t="shared" si="3"/>
        <v>1.8718021769015913</v>
      </c>
      <c r="U17" s="28"/>
      <c r="V17" s="34"/>
      <c r="W17" s="29"/>
    </row>
    <row r="18" spans="6:23" x14ac:dyDescent="0.25">
      <c r="F18" s="39">
        <f t="shared" si="0"/>
        <v>0.48918202981106262</v>
      </c>
      <c r="G18" s="39">
        <f t="shared" si="1"/>
        <v>7</v>
      </c>
      <c r="I18" s="39">
        <f t="shared" si="2"/>
        <v>0.48918202981106262</v>
      </c>
      <c r="J18" s="39">
        <f t="shared" si="3"/>
        <v>1.9459101490553132</v>
      </c>
      <c r="U18" s="30" t="s">
        <v>72</v>
      </c>
      <c r="V18" s="35"/>
      <c r="W18" s="31"/>
    </row>
    <row r="19" spans="6:23" x14ac:dyDescent="0.25">
      <c r="F19" s="39">
        <f t="shared" si="0"/>
        <v>0.50298060410845291</v>
      </c>
      <c r="G19" s="39">
        <f t="shared" si="1"/>
        <v>7.5</v>
      </c>
      <c r="I19" s="39">
        <f t="shared" si="2"/>
        <v>0.50298060410845291</v>
      </c>
      <c r="J19" s="39">
        <f t="shared" si="3"/>
        <v>2.0149030205422647</v>
      </c>
      <c r="U19" s="32"/>
      <c r="V19" s="36"/>
      <c r="W19" s="33"/>
    </row>
    <row r="20" spans="6:23" x14ac:dyDescent="0.25">
      <c r="F20" s="39">
        <f t="shared" si="0"/>
        <v>0.51588830833596722</v>
      </c>
      <c r="G20" s="39">
        <f t="shared" si="1"/>
        <v>8</v>
      </c>
      <c r="I20" s="39">
        <f t="shared" si="2"/>
        <v>0.51588830833596722</v>
      </c>
      <c r="J20" s="39">
        <f t="shared" si="3"/>
        <v>2.0794415416798357</v>
      </c>
    </row>
    <row r="21" spans="6:23" x14ac:dyDescent="0.25">
      <c r="F21" s="39">
        <f t="shared" si="0"/>
        <v>0.52801323269925415</v>
      </c>
      <c r="G21" s="39">
        <f t="shared" si="1"/>
        <v>8.5</v>
      </c>
      <c r="I21" s="39">
        <f t="shared" si="2"/>
        <v>0.52801323269925415</v>
      </c>
      <c r="J21" s="39">
        <f t="shared" si="3"/>
        <v>2.1400661634962708</v>
      </c>
    </row>
    <row r="22" spans="6:23" x14ac:dyDescent="0.25">
      <c r="F22" s="39">
        <f t="shared" si="0"/>
        <v>0.53944491546724394</v>
      </c>
      <c r="G22" s="39">
        <f t="shared" si="1"/>
        <v>9</v>
      </c>
      <c r="I22" s="39">
        <f t="shared" si="2"/>
        <v>0.53944491546724394</v>
      </c>
      <c r="J22" s="39">
        <f t="shared" si="3"/>
        <v>2.1972245773362196</v>
      </c>
    </row>
    <row r="23" spans="6:23" x14ac:dyDescent="0.25">
      <c r="F23" s="39">
        <f t="shared" si="0"/>
        <v>0.55025835972129911</v>
      </c>
      <c r="G23" s="39">
        <f t="shared" si="1"/>
        <v>9.5</v>
      </c>
      <c r="I23" s="39">
        <f t="shared" si="2"/>
        <v>0.55025835972129911</v>
      </c>
      <c r="J23" s="39">
        <f t="shared" si="3"/>
        <v>2.2512917986064953</v>
      </c>
    </row>
    <row r="24" spans="6:23" x14ac:dyDescent="0.25">
      <c r="F24" s="39">
        <f t="shared" si="0"/>
        <v>0.5605170185988092</v>
      </c>
      <c r="G24" s="39">
        <f t="shared" si="1"/>
        <v>10</v>
      </c>
      <c r="I24" s="39">
        <f t="shared" si="2"/>
        <v>0.5605170185988092</v>
      </c>
      <c r="J24" s="39">
        <f t="shared" si="3"/>
        <v>2.3025850929940459</v>
      </c>
    </row>
  </sheetData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"/>
  <sheetViews>
    <sheetView zoomScale="78" zoomScaleNormal="78" workbookViewId="0">
      <selection activeCell="W23" sqref="W23"/>
    </sheetView>
  </sheetViews>
  <sheetFormatPr defaultRowHeight="15.75" x14ac:dyDescent="0.25"/>
  <cols>
    <col min="1" max="1" width="8.140625" style="27" customWidth="1"/>
    <col min="2" max="2" width="3" style="27" customWidth="1"/>
    <col min="3" max="3" width="29.42578125" style="27" customWidth="1"/>
    <col min="4" max="4" width="31.7109375" style="27" customWidth="1"/>
    <col min="5" max="5" width="10.5703125" style="27" customWidth="1"/>
    <col min="6" max="6" width="10" style="27" customWidth="1"/>
    <col min="7" max="7" width="14.7109375" style="27" customWidth="1"/>
    <col min="8" max="8" width="8.140625" style="27" customWidth="1"/>
    <col min="9" max="9" width="12" style="40" customWidth="1"/>
    <col min="10" max="10" width="10.85546875" style="40" customWidth="1"/>
    <col min="11" max="11" width="5.42578125" style="27" customWidth="1"/>
    <col min="12" max="20" width="8.140625" style="27" customWidth="1"/>
    <col min="21" max="21" width="14" style="27" customWidth="1"/>
    <col min="22" max="24" width="8.140625" style="27" customWidth="1"/>
    <col min="25" max="27" width="8.140625" style="40" customWidth="1"/>
    <col min="28" max="28" width="8.140625" style="27" customWidth="1"/>
    <col min="29" max="29" width="18.7109375" style="27" customWidth="1"/>
    <col min="30" max="30" width="13.28515625" style="27" customWidth="1"/>
    <col min="31" max="31" width="15.140625" style="27" customWidth="1"/>
    <col min="32" max="32" width="14.28515625" style="27" customWidth="1"/>
    <col min="33" max="33" width="13.28515625" style="27" customWidth="1"/>
    <col min="34" max="34" width="15.140625" style="27" customWidth="1"/>
    <col min="35" max="35" width="12.42578125" style="27" customWidth="1"/>
    <col min="36" max="37" width="14" style="27" customWidth="1"/>
    <col min="38" max="256" width="8.140625" style="27" customWidth="1"/>
    <col min="257" max="16384" width="9.140625" style="27"/>
  </cols>
  <sheetData>
    <row r="1" spans="1:37" x14ac:dyDescent="0.25">
      <c r="A1" s="52" t="s">
        <v>129</v>
      </c>
    </row>
    <row r="3" spans="1:37" x14ac:dyDescent="0.25">
      <c r="B3" s="27" t="s">
        <v>29</v>
      </c>
      <c r="D3" s="27" t="s">
        <v>43</v>
      </c>
      <c r="F3" s="36" t="s">
        <v>60</v>
      </c>
      <c r="G3" s="46" t="s">
        <v>50</v>
      </c>
      <c r="I3" s="41" t="s">
        <v>124</v>
      </c>
    </row>
    <row r="4" spans="1:37" x14ac:dyDescent="0.25">
      <c r="B4" s="28"/>
      <c r="C4" s="34"/>
      <c r="D4" s="29"/>
      <c r="U4" s="27" t="s">
        <v>75</v>
      </c>
      <c r="Y4" s="39" t="s">
        <v>47</v>
      </c>
      <c r="Z4" s="39" t="s">
        <v>1</v>
      </c>
      <c r="AA4" s="39" t="s">
        <v>76</v>
      </c>
      <c r="AC4" t="s">
        <v>77</v>
      </c>
      <c r="AD4"/>
      <c r="AE4"/>
      <c r="AF4"/>
      <c r="AG4"/>
      <c r="AH4"/>
      <c r="AI4"/>
      <c r="AJ4"/>
      <c r="AK4"/>
    </row>
    <row r="5" spans="1:37" ht="16.5" thickBot="1" x14ac:dyDescent="0.3">
      <c r="B5" s="30"/>
      <c r="C5" s="37" t="s">
        <v>28</v>
      </c>
      <c r="D5" s="38" t="s">
        <v>46</v>
      </c>
      <c r="F5" s="39" t="s">
        <v>47</v>
      </c>
      <c r="G5" s="39" t="s">
        <v>1</v>
      </c>
      <c r="I5" s="39" t="s">
        <v>74</v>
      </c>
      <c r="J5" s="39" t="s">
        <v>1</v>
      </c>
      <c r="U5" s="28"/>
      <c r="V5" s="34"/>
      <c r="W5" s="29"/>
      <c r="Y5" s="39">
        <f>F6</f>
        <v>3.3000000000000003</v>
      </c>
      <c r="Z5" s="39">
        <f>G6</f>
        <v>1</v>
      </c>
      <c r="AA5" s="39">
        <f>Z5*Z5</f>
        <v>1</v>
      </c>
      <c r="AC5"/>
      <c r="AD5"/>
      <c r="AE5"/>
      <c r="AF5"/>
      <c r="AG5"/>
      <c r="AH5"/>
      <c r="AI5"/>
      <c r="AJ5"/>
      <c r="AK5"/>
    </row>
    <row r="6" spans="1:37" x14ac:dyDescent="0.25">
      <c r="B6" s="32"/>
      <c r="C6" s="36"/>
      <c r="D6" s="33"/>
      <c r="F6" s="39">
        <f>$D$10+$D$11*G6+$D$12*G6*G6</f>
        <v>3.3000000000000003</v>
      </c>
      <c r="G6" s="39">
        <v>1</v>
      </c>
      <c r="I6" s="39"/>
      <c r="J6" s="39">
        <f>G6</f>
        <v>1</v>
      </c>
      <c r="U6" s="42" t="s">
        <v>96</v>
      </c>
      <c r="V6" s="35">
        <f>AD20</f>
        <v>1.3000000000000003</v>
      </c>
      <c r="W6" s="31"/>
      <c r="Y6" s="39">
        <f t="shared" ref="Y6:Y23" si="0">F7</f>
        <v>4.2250000000000005</v>
      </c>
      <c r="Z6" s="39">
        <f t="shared" ref="Z6:Z23" si="1">G7</f>
        <v>1.5</v>
      </c>
      <c r="AA6" s="39">
        <f t="shared" ref="AA6:AA23" si="2">Z6*Z6</f>
        <v>2.25</v>
      </c>
      <c r="AC6" s="49" t="s">
        <v>78</v>
      </c>
      <c r="AD6" s="49"/>
      <c r="AE6"/>
      <c r="AF6"/>
      <c r="AG6"/>
      <c r="AH6"/>
      <c r="AI6"/>
      <c r="AJ6"/>
      <c r="AK6"/>
    </row>
    <row r="7" spans="1:37" x14ac:dyDescent="0.25">
      <c r="B7" s="35"/>
      <c r="C7" s="35"/>
      <c r="D7" s="35"/>
      <c r="F7" s="39">
        <f t="shared" ref="F7:F24" si="3">$D$10+$D$11*G7+$D$12*G7*G7</f>
        <v>4.2250000000000005</v>
      </c>
      <c r="G7" s="39">
        <f t="shared" ref="G7:G24" si="4">0.5+G6</f>
        <v>1.5</v>
      </c>
      <c r="I7" s="39">
        <f>F7-F6</f>
        <v>0.92500000000000027</v>
      </c>
      <c r="J7" s="39">
        <f t="shared" ref="J7:J24" si="5">G7</f>
        <v>1.5</v>
      </c>
      <c r="U7" s="42" t="s">
        <v>97</v>
      </c>
      <c r="V7" s="35">
        <f>AD21</f>
        <v>2.1000000000000005</v>
      </c>
      <c r="W7" s="31"/>
      <c r="Y7" s="39">
        <f t="shared" si="0"/>
        <v>5.0999999999999996</v>
      </c>
      <c r="Z7" s="39">
        <f t="shared" si="1"/>
        <v>2</v>
      </c>
      <c r="AA7" s="39">
        <f t="shared" si="2"/>
        <v>4</v>
      </c>
      <c r="AC7" s="4" t="s">
        <v>79</v>
      </c>
      <c r="AD7" s="4">
        <v>1</v>
      </c>
      <c r="AE7"/>
      <c r="AF7"/>
      <c r="AG7"/>
      <c r="AH7"/>
      <c r="AI7"/>
      <c r="AJ7"/>
      <c r="AK7"/>
    </row>
    <row r="8" spans="1:37" x14ac:dyDescent="0.25">
      <c r="F8" s="39">
        <f t="shared" si="3"/>
        <v>5.0999999999999996</v>
      </c>
      <c r="G8" s="39">
        <f t="shared" si="4"/>
        <v>2</v>
      </c>
      <c r="I8" s="39">
        <f t="shared" ref="I8:I24" si="6">F8-F7</f>
        <v>0.87499999999999911</v>
      </c>
      <c r="J8" s="39">
        <f t="shared" si="5"/>
        <v>2</v>
      </c>
      <c r="U8" s="42" t="s">
        <v>98</v>
      </c>
      <c r="V8" s="35">
        <f>AD22</f>
        <v>-0.10000000000000005</v>
      </c>
      <c r="W8" s="31"/>
      <c r="Y8" s="39">
        <f t="shared" si="0"/>
        <v>5.9249999999999998</v>
      </c>
      <c r="Z8" s="39">
        <f t="shared" si="1"/>
        <v>2.5</v>
      </c>
      <c r="AA8" s="39">
        <f t="shared" si="2"/>
        <v>6.25</v>
      </c>
      <c r="AC8" s="4" t="s">
        <v>80</v>
      </c>
      <c r="AD8" s="4">
        <v>1</v>
      </c>
      <c r="AE8"/>
      <c r="AF8"/>
      <c r="AG8"/>
      <c r="AH8"/>
      <c r="AI8"/>
      <c r="AJ8"/>
      <c r="AK8"/>
    </row>
    <row r="9" spans="1:37" x14ac:dyDescent="0.25">
      <c r="F9" s="39">
        <f t="shared" si="3"/>
        <v>5.9249999999999998</v>
      </c>
      <c r="G9" s="39">
        <f t="shared" si="4"/>
        <v>2.5</v>
      </c>
      <c r="I9" s="39">
        <f t="shared" si="6"/>
        <v>0.82500000000000018</v>
      </c>
      <c r="J9" s="39">
        <f t="shared" si="5"/>
        <v>2.5</v>
      </c>
      <c r="U9" s="32"/>
      <c r="V9" s="36"/>
      <c r="W9" s="33"/>
      <c r="Y9" s="39">
        <f t="shared" si="0"/>
        <v>6.7</v>
      </c>
      <c r="Z9" s="39">
        <f t="shared" si="1"/>
        <v>3</v>
      </c>
      <c r="AA9" s="39">
        <f t="shared" si="2"/>
        <v>9</v>
      </c>
      <c r="AC9" s="4" t="s">
        <v>81</v>
      </c>
      <c r="AD9" s="4">
        <v>1</v>
      </c>
      <c r="AE9"/>
      <c r="AF9"/>
      <c r="AG9"/>
      <c r="AH9"/>
      <c r="AI9"/>
      <c r="AJ9"/>
      <c r="AK9"/>
    </row>
    <row r="10" spans="1:37" x14ac:dyDescent="0.25">
      <c r="C10" s="27" t="s">
        <v>48</v>
      </c>
      <c r="D10" s="27">
        <v>1.3</v>
      </c>
      <c r="F10" s="39">
        <f t="shared" si="3"/>
        <v>6.7</v>
      </c>
      <c r="G10" s="39">
        <f t="shared" si="4"/>
        <v>3</v>
      </c>
      <c r="I10" s="39">
        <f t="shared" si="6"/>
        <v>0.77500000000000036</v>
      </c>
      <c r="J10" s="39">
        <f t="shared" si="5"/>
        <v>3</v>
      </c>
      <c r="U10" s="35"/>
      <c r="V10" s="35"/>
      <c r="W10" s="35"/>
      <c r="Y10" s="39">
        <f t="shared" si="0"/>
        <v>7.4250000000000007</v>
      </c>
      <c r="Z10" s="39">
        <f t="shared" si="1"/>
        <v>3.5</v>
      </c>
      <c r="AA10" s="39">
        <f t="shared" si="2"/>
        <v>12.25</v>
      </c>
      <c r="AC10" s="4" t="s">
        <v>82</v>
      </c>
      <c r="AD10" s="4">
        <v>1.1212917621852918E-15</v>
      </c>
      <c r="AE10"/>
      <c r="AF10"/>
      <c r="AG10"/>
      <c r="AH10"/>
      <c r="AI10"/>
      <c r="AJ10"/>
      <c r="AK10"/>
    </row>
    <row r="11" spans="1:37" ht="16.5" thickBot="1" x14ac:dyDescent="0.3">
      <c r="C11" s="27" t="s">
        <v>49</v>
      </c>
      <c r="D11" s="27">
        <v>2.1</v>
      </c>
      <c r="F11" s="39">
        <f t="shared" si="3"/>
        <v>7.4250000000000007</v>
      </c>
      <c r="G11" s="39">
        <f t="shared" si="4"/>
        <v>3.5</v>
      </c>
      <c r="I11" s="39">
        <f t="shared" si="6"/>
        <v>0.72500000000000053</v>
      </c>
      <c r="J11" s="39">
        <f t="shared" si="5"/>
        <v>3.5</v>
      </c>
      <c r="U11" s="35" t="s">
        <v>99</v>
      </c>
      <c r="V11" s="35"/>
      <c r="W11" s="35"/>
      <c r="Y11" s="39">
        <f t="shared" si="0"/>
        <v>8.1000000000000014</v>
      </c>
      <c r="Z11" s="39">
        <f t="shared" si="1"/>
        <v>4</v>
      </c>
      <c r="AA11" s="39">
        <f t="shared" si="2"/>
        <v>16</v>
      </c>
      <c r="AC11" s="47" t="s">
        <v>83</v>
      </c>
      <c r="AD11" s="47">
        <v>19</v>
      </c>
      <c r="AE11"/>
      <c r="AF11"/>
      <c r="AG11"/>
      <c r="AH11"/>
      <c r="AI11"/>
      <c r="AJ11"/>
      <c r="AK11"/>
    </row>
    <row r="12" spans="1:37" x14ac:dyDescent="0.25">
      <c r="C12" s="27" t="s">
        <v>73</v>
      </c>
      <c r="D12" s="27">
        <v>-0.1</v>
      </c>
      <c r="F12" s="39">
        <f t="shared" si="3"/>
        <v>8.1000000000000014</v>
      </c>
      <c r="G12" s="39">
        <f t="shared" si="4"/>
        <v>4</v>
      </c>
      <c r="I12" s="39">
        <f t="shared" si="6"/>
        <v>0.67500000000000071</v>
      </c>
      <c r="J12" s="39">
        <f t="shared" si="5"/>
        <v>4</v>
      </c>
      <c r="U12" s="28"/>
      <c r="V12" s="51"/>
      <c r="W12" s="29"/>
      <c r="Y12" s="39">
        <f t="shared" si="0"/>
        <v>8.7250000000000014</v>
      </c>
      <c r="Z12" s="39">
        <f t="shared" si="1"/>
        <v>4.5</v>
      </c>
      <c r="AA12" s="39">
        <f t="shared" si="2"/>
        <v>20.25</v>
      </c>
      <c r="AC12"/>
      <c r="AD12"/>
      <c r="AE12"/>
      <c r="AF12"/>
      <c r="AG12"/>
      <c r="AH12"/>
      <c r="AI12"/>
      <c r="AJ12"/>
      <c r="AK12"/>
    </row>
    <row r="13" spans="1:37" ht="16.5" thickBot="1" x14ac:dyDescent="0.3">
      <c r="F13" s="39">
        <f t="shared" si="3"/>
        <v>8.7250000000000014</v>
      </c>
      <c r="G13" s="39">
        <f t="shared" si="4"/>
        <v>4.5</v>
      </c>
      <c r="I13" s="39">
        <f t="shared" si="6"/>
        <v>0.625</v>
      </c>
      <c r="J13" s="39">
        <f t="shared" si="5"/>
        <v>4.5</v>
      </c>
      <c r="U13" s="30" t="s">
        <v>100</v>
      </c>
      <c r="V13" s="43"/>
      <c r="W13" s="31"/>
      <c r="Y13" s="39">
        <f t="shared" si="0"/>
        <v>9.3000000000000007</v>
      </c>
      <c r="Z13" s="39">
        <f t="shared" si="1"/>
        <v>5</v>
      </c>
      <c r="AA13" s="39">
        <f t="shared" si="2"/>
        <v>25</v>
      </c>
      <c r="AC13" t="s">
        <v>84</v>
      </c>
      <c r="AD13"/>
      <c r="AE13"/>
      <c r="AF13"/>
      <c r="AG13"/>
      <c r="AH13"/>
      <c r="AI13"/>
      <c r="AJ13"/>
      <c r="AK13"/>
    </row>
    <row r="14" spans="1:37" x14ac:dyDescent="0.25">
      <c r="F14" s="39">
        <f t="shared" si="3"/>
        <v>9.3000000000000007</v>
      </c>
      <c r="G14" s="39">
        <f t="shared" si="4"/>
        <v>5</v>
      </c>
      <c r="I14" s="39">
        <f t="shared" si="6"/>
        <v>0.57499999999999929</v>
      </c>
      <c r="J14" s="39">
        <f t="shared" si="5"/>
        <v>5</v>
      </c>
      <c r="U14" s="32"/>
      <c r="V14" s="36"/>
      <c r="W14" s="33"/>
      <c r="Y14" s="39">
        <f t="shared" si="0"/>
        <v>9.8250000000000011</v>
      </c>
      <c r="Z14" s="39">
        <f t="shared" si="1"/>
        <v>5.5</v>
      </c>
      <c r="AA14" s="39">
        <f t="shared" si="2"/>
        <v>30.25</v>
      </c>
      <c r="AC14" s="48"/>
      <c r="AD14" s="48" t="s">
        <v>88</v>
      </c>
      <c r="AE14" s="48" t="s">
        <v>89</v>
      </c>
      <c r="AF14" s="48" t="s">
        <v>90</v>
      </c>
      <c r="AG14" s="48" t="s">
        <v>91</v>
      </c>
      <c r="AH14" s="48" t="s">
        <v>92</v>
      </c>
      <c r="AI14"/>
      <c r="AJ14"/>
      <c r="AK14"/>
    </row>
    <row r="15" spans="1:37" x14ac:dyDescent="0.25">
      <c r="F15" s="39">
        <f t="shared" si="3"/>
        <v>9.8250000000000011</v>
      </c>
      <c r="G15" s="39">
        <f t="shared" si="4"/>
        <v>5.5</v>
      </c>
      <c r="I15" s="39">
        <f t="shared" si="6"/>
        <v>0.52500000000000036</v>
      </c>
      <c r="J15" s="39">
        <f t="shared" si="5"/>
        <v>5.5</v>
      </c>
      <c r="U15" s="35"/>
      <c r="V15" s="35"/>
      <c r="W15" s="35"/>
      <c r="Y15" s="39">
        <f t="shared" si="0"/>
        <v>10.3</v>
      </c>
      <c r="Z15" s="39">
        <f t="shared" si="1"/>
        <v>6</v>
      </c>
      <c r="AA15" s="39">
        <f t="shared" si="2"/>
        <v>36</v>
      </c>
      <c r="AC15" s="4" t="s">
        <v>85</v>
      </c>
      <c r="AD15" s="4">
        <v>2</v>
      </c>
      <c r="AE15" s="4">
        <v>150.97874999999999</v>
      </c>
      <c r="AF15" s="4">
        <v>75.489374999999995</v>
      </c>
      <c r="AG15" s="4">
        <v>6.004108982732854E+31</v>
      </c>
      <c r="AH15" s="4">
        <v>9.9341648501399116E-248</v>
      </c>
      <c r="AI15"/>
      <c r="AJ15"/>
      <c r="AK15"/>
    </row>
    <row r="16" spans="1:37" x14ac:dyDescent="0.25">
      <c r="F16" s="39">
        <f t="shared" si="3"/>
        <v>10.3</v>
      </c>
      <c r="G16" s="39">
        <f t="shared" si="4"/>
        <v>6</v>
      </c>
      <c r="I16" s="39">
        <f t="shared" si="6"/>
        <v>0.47499999999999964</v>
      </c>
      <c r="J16" s="39">
        <f t="shared" si="5"/>
        <v>6</v>
      </c>
      <c r="V16" s="35"/>
      <c r="W16" s="35"/>
      <c r="Y16" s="39">
        <f t="shared" si="0"/>
        <v>10.725000000000001</v>
      </c>
      <c r="Z16" s="39">
        <f t="shared" si="1"/>
        <v>6.5</v>
      </c>
      <c r="AA16" s="39">
        <f t="shared" si="2"/>
        <v>42.25</v>
      </c>
      <c r="AC16" s="4" t="s">
        <v>86</v>
      </c>
      <c r="AD16" s="4">
        <v>16</v>
      </c>
      <c r="AE16" s="4">
        <v>2.0116723455113556E-29</v>
      </c>
      <c r="AF16" s="4">
        <v>1.2572952159445972E-30</v>
      </c>
      <c r="AG16" s="4"/>
      <c r="AH16" s="4"/>
      <c r="AI16"/>
      <c r="AJ16"/>
      <c r="AK16"/>
    </row>
    <row r="17" spans="6:38" ht="16.5" thickBot="1" x14ac:dyDescent="0.3">
      <c r="F17" s="39">
        <f t="shared" si="3"/>
        <v>10.725000000000001</v>
      </c>
      <c r="G17" s="39">
        <f t="shared" si="4"/>
        <v>6.5</v>
      </c>
      <c r="I17" s="39">
        <f t="shared" si="6"/>
        <v>0.42500000000000071</v>
      </c>
      <c r="J17" s="39">
        <f t="shared" si="5"/>
        <v>6.5</v>
      </c>
      <c r="V17" s="35"/>
      <c r="W17" s="35"/>
      <c r="Y17" s="39">
        <f t="shared" si="0"/>
        <v>11.1</v>
      </c>
      <c r="Z17" s="39">
        <f t="shared" si="1"/>
        <v>7</v>
      </c>
      <c r="AA17" s="39">
        <f t="shared" si="2"/>
        <v>49</v>
      </c>
      <c r="AC17" s="47" t="s">
        <v>87</v>
      </c>
      <c r="AD17" s="47">
        <v>18</v>
      </c>
      <c r="AE17" s="47">
        <v>150.97874999999999</v>
      </c>
      <c r="AF17" s="47"/>
      <c r="AG17" s="47"/>
      <c r="AH17" s="47"/>
      <c r="AI17"/>
      <c r="AJ17"/>
      <c r="AK17"/>
    </row>
    <row r="18" spans="6:38" ht="16.5" thickBot="1" x14ac:dyDescent="0.3">
      <c r="F18" s="39">
        <f t="shared" si="3"/>
        <v>11.1</v>
      </c>
      <c r="G18" s="39">
        <f t="shared" si="4"/>
        <v>7</v>
      </c>
      <c r="I18" s="39">
        <f t="shared" si="6"/>
        <v>0.37499999999999822</v>
      </c>
      <c r="J18" s="39">
        <f t="shared" si="5"/>
        <v>7</v>
      </c>
      <c r="V18" s="35"/>
      <c r="W18" s="35"/>
      <c r="Y18" s="39">
        <f t="shared" si="0"/>
        <v>11.425000000000001</v>
      </c>
      <c r="Z18" s="39">
        <f t="shared" si="1"/>
        <v>7.5</v>
      </c>
      <c r="AA18" s="39">
        <f t="shared" si="2"/>
        <v>56.25</v>
      </c>
      <c r="AC18"/>
      <c r="AD18"/>
      <c r="AE18"/>
      <c r="AF18"/>
      <c r="AG18"/>
      <c r="AH18"/>
      <c r="AI18"/>
      <c r="AJ18"/>
      <c r="AK18"/>
    </row>
    <row r="19" spans="6:38" x14ac:dyDescent="0.25">
      <c r="F19" s="39">
        <f t="shared" si="3"/>
        <v>11.425000000000001</v>
      </c>
      <c r="G19" s="39">
        <f t="shared" si="4"/>
        <v>7.5</v>
      </c>
      <c r="I19" s="39">
        <f t="shared" si="6"/>
        <v>0.32500000000000107</v>
      </c>
      <c r="J19" s="39">
        <f t="shared" si="5"/>
        <v>7.5</v>
      </c>
      <c r="U19" s="35"/>
      <c r="V19" s="35"/>
      <c r="W19" s="35"/>
      <c r="Y19" s="39">
        <f t="shared" si="0"/>
        <v>11.700000000000001</v>
      </c>
      <c r="Z19" s="39">
        <f t="shared" si="1"/>
        <v>8</v>
      </c>
      <c r="AA19" s="39">
        <f t="shared" si="2"/>
        <v>64</v>
      </c>
      <c r="AC19" s="48"/>
      <c r="AD19" s="48" t="s">
        <v>93</v>
      </c>
      <c r="AE19" s="48" t="s">
        <v>82</v>
      </c>
      <c r="AF19" s="48" t="s">
        <v>94</v>
      </c>
      <c r="AG19" s="48" t="s">
        <v>95</v>
      </c>
      <c r="AH19" s="5"/>
      <c r="AI19" s="5"/>
      <c r="AJ19" s="5"/>
      <c r="AK19" s="5"/>
      <c r="AL19" s="35"/>
    </row>
    <row r="20" spans="6:38" x14ac:dyDescent="0.25">
      <c r="F20" s="39">
        <f t="shared" si="3"/>
        <v>11.700000000000001</v>
      </c>
      <c r="G20" s="39">
        <f t="shared" si="4"/>
        <v>8</v>
      </c>
      <c r="I20" s="39">
        <f t="shared" si="6"/>
        <v>0.27500000000000036</v>
      </c>
      <c r="J20" s="39">
        <f t="shared" si="5"/>
        <v>8</v>
      </c>
      <c r="U20" s="35"/>
      <c r="V20" s="35"/>
      <c r="W20" s="35"/>
      <c r="Y20" s="39">
        <f t="shared" si="0"/>
        <v>11.925000000000001</v>
      </c>
      <c r="Z20" s="39">
        <f t="shared" si="1"/>
        <v>8.5</v>
      </c>
      <c r="AA20" s="39">
        <f t="shared" si="2"/>
        <v>72.25</v>
      </c>
      <c r="AC20" s="4" t="s">
        <v>53</v>
      </c>
      <c r="AD20" s="4">
        <v>1.3000000000000003</v>
      </c>
      <c r="AE20" s="4">
        <v>1.0490734041969633E-15</v>
      </c>
      <c r="AF20" s="4">
        <v>1239188787742755</v>
      </c>
      <c r="AG20" s="4">
        <v>2.7280911304217478E-233</v>
      </c>
      <c r="AH20" s="4"/>
      <c r="AI20" s="4"/>
      <c r="AJ20" s="4"/>
      <c r="AK20" s="4"/>
      <c r="AL20" s="35"/>
    </row>
    <row r="21" spans="6:38" x14ac:dyDescent="0.25">
      <c r="F21" s="39">
        <f t="shared" si="3"/>
        <v>11.925000000000001</v>
      </c>
      <c r="G21" s="39">
        <f t="shared" si="4"/>
        <v>8.5</v>
      </c>
      <c r="I21" s="39">
        <f t="shared" si="6"/>
        <v>0.22499999999999964</v>
      </c>
      <c r="J21" s="39">
        <f t="shared" si="5"/>
        <v>8.5</v>
      </c>
      <c r="U21" s="35"/>
      <c r="V21" s="35"/>
      <c r="W21" s="35"/>
      <c r="Y21" s="39">
        <f t="shared" si="0"/>
        <v>12.100000000000003</v>
      </c>
      <c r="Z21" s="39">
        <f t="shared" si="1"/>
        <v>9</v>
      </c>
      <c r="AA21" s="39">
        <f t="shared" si="2"/>
        <v>81</v>
      </c>
      <c r="AC21" s="4" t="s">
        <v>1</v>
      </c>
      <c r="AD21" s="4">
        <v>2.1000000000000005</v>
      </c>
      <c r="AE21" s="4">
        <v>4.3387943814560437E-16</v>
      </c>
      <c r="AF21" s="4">
        <v>4840054207167263</v>
      </c>
      <c r="AG21" s="4">
        <v>9.2993986858298336E-243</v>
      </c>
      <c r="AH21" s="4"/>
      <c r="AI21" s="4"/>
      <c r="AJ21" s="4"/>
      <c r="AK21" s="4"/>
      <c r="AL21" s="35"/>
    </row>
    <row r="22" spans="6:38" ht="16.5" thickBot="1" x14ac:dyDescent="0.3">
      <c r="F22" s="39">
        <f t="shared" si="3"/>
        <v>12.100000000000003</v>
      </c>
      <c r="G22" s="39">
        <f t="shared" si="4"/>
        <v>9</v>
      </c>
      <c r="I22" s="39">
        <f t="shared" si="6"/>
        <v>0.17500000000000249</v>
      </c>
      <c r="J22" s="39">
        <f t="shared" si="5"/>
        <v>9</v>
      </c>
      <c r="Y22" s="39">
        <f t="shared" si="0"/>
        <v>12.225</v>
      </c>
      <c r="Z22" s="39">
        <f t="shared" si="1"/>
        <v>9.5</v>
      </c>
      <c r="AA22" s="39">
        <f t="shared" si="2"/>
        <v>90.25</v>
      </c>
      <c r="AC22" s="47" t="s">
        <v>76</v>
      </c>
      <c r="AD22" s="47">
        <v>-0.10000000000000005</v>
      </c>
      <c r="AE22" s="47">
        <v>3.8508155465838858E-17</v>
      </c>
      <c r="AF22" s="47">
        <v>-2596852505405290</v>
      </c>
      <c r="AG22" s="47">
        <v>1.9719774362087217E-238</v>
      </c>
      <c r="AH22" s="4"/>
      <c r="AI22" s="4"/>
      <c r="AJ22" s="4"/>
      <c r="AK22" s="4"/>
      <c r="AL22" s="35"/>
    </row>
    <row r="23" spans="6:38" x14ac:dyDescent="0.25">
      <c r="F23" s="39">
        <f t="shared" si="3"/>
        <v>12.225</v>
      </c>
      <c r="G23" s="39">
        <f t="shared" si="4"/>
        <v>9.5</v>
      </c>
      <c r="I23" s="39">
        <f t="shared" si="6"/>
        <v>0.12499999999999645</v>
      </c>
      <c r="J23" s="39">
        <f t="shared" si="5"/>
        <v>9.5</v>
      </c>
      <c r="Y23" s="39">
        <f t="shared" si="0"/>
        <v>12.3</v>
      </c>
      <c r="Z23" s="39">
        <f t="shared" si="1"/>
        <v>10</v>
      </c>
      <c r="AA23" s="39">
        <f t="shared" si="2"/>
        <v>100</v>
      </c>
      <c r="AC23"/>
      <c r="AD23"/>
      <c r="AE23"/>
      <c r="AF23"/>
      <c r="AG23"/>
      <c r="AH23"/>
      <c r="AI23"/>
      <c r="AJ23"/>
      <c r="AK23"/>
    </row>
    <row r="24" spans="6:38" x14ac:dyDescent="0.25">
      <c r="F24" s="39">
        <f t="shared" si="3"/>
        <v>12.3</v>
      </c>
      <c r="G24" s="39">
        <f t="shared" si="4"/>
        <v>10</v>
      </c>
      <c r="I24" s="39">
        <f t="shared" si="6"/>
        <v>7.5000000000001066E-2</v>
      </c>
      <c r="J24" s="39">
        <f t="shared" si="5"/>
        <v>10</v>
      </c>
      <c r="AC24"/>
      <c r="AD24"/>
      <c r="AE24"/>
      <c r="AF24"/>
      <c r="AG24"/>
      <c r="AH24"/>
      <c r="AI24"/>
      <c r="AJ24"/>
      <c r="AK24"/>
    </row>
    <row r="25" spans="6:38" x14ac:dyDescent="0.25">
      <c r="AC25"/>
      <c r="AD25"/>
      <c r="AE25"/>
      <c r="AF25"/>
      <c r="AG25"/>
      <c r="AH25"/>
      <c r="AI25"/>
      <c r="AJ25"/>
      <c r="AK25"/>
    </row>
  </sheetData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zoomScale="78" zoomScaleNormal="78" workbookViewId="0">
      <selection activeCell="U19" sqref="U19"/>
    </sheetView>
  </sheetViews>
  <sheetFormatPr defaultRowHeight="15.75" x14ac:dyDescent="0.25"/>
  <cols>
    <col min="1" max="1" width="8.140625" style="27" customWidth="1"/>
    <col min="2" max="2" width="3" style="27" customWidth="1"/>
    <col min="3" max="3" width="29.42578125" style="27" customWidth="1"/>
    <col min="4" max="4" width="31.7109375" style="27" customWidth="1"/>
    <col min="5" max="5" width="10.5703125" style="27" customWidth="1"/>
    <col min="6" max="6" width="10" style="27" customWidth="1"/>
    <col min="7" max="7" width="14.7109375" style="27" customWidth="1"/>
    <col min="8" max="8" width="8.140625" style="27" customWidth="1"/>
    <col min="9" max="9" width="12" style="40" customWidth="1"/>
    <col min="10" max="10" width="10.85546875" style="40" customWidth="1"/>
    <col min="11" max="11" width="5.42578125" style="27" customWidth="1"/>
    <col min="12" max="20" width="8.140625" style="27" customWidth="1"/>
    <col min="21" max="21" width="14" style="27" customWidth="1"/>
    <col min="22" max="256" width="8.140625" style="27" customWidth="1"/>
    <col min="257" max="16384" width="9.140625" style="27"/>
  </cols>
  <sheetData>
    <row r="1" spans="1:23" x14ac:dyDescent="0.25">
      <c r="A1" s="52" t="s">
        <v>127</v>
      </c>
    </row>
    <row r="3" spans="1:23" x14ac:dyDescent="0.25">
      <c r="B3" s="27" t="s">
        <v>122</v>
      </c>
      <c r="D3" s="27" t="s">
        <v>123</v>
      </c>
      <c r="F3" s="36" t="s">
        <v>60</v>
      </c>
      <c r="G3" s="46" t="s">
        <v>50</v>
      </c>
      <c r="I3" s="41" t="s">
        <v>125</v>
      </c>
    </row>
    <row r="4" spans="1:23" x14ac:dyDescent="0.25">
      <c r="B4" s="28"/>
      <c r="C4" s="34"/>
      <c r="D4" s="29"/>
      <c r="U4" s="27" t="s">
        <v>64</v>
      </c>
    </row>
    <row r="5" spans="1:23" x14ac:dyDescent="0.25">
      <c r="B5" s="30"/>
      <c r="C5" s="28" t="s">
        <v>31</v>
      </c>
      <c r="D5" s="29" t="s">
        <v>34</v>
      </c>
      <c r="F5" s="39" t="s">
        <v>47</v>
      </c>
      <c r="G5" s="39" t="s">
        <v>1</v>
      </c>
      <c r="I5" s="39" t="s">
        <v>61</v>
      </c>
      <c r="J5" s="39" t="s">
        <v>1</v>
      </c>
      <c r="U5" s="28"/>
      <c r="V5" s="34"/>
      <c r="W5" s="29"/>
    </row>
    <row r="6" spans="1:23" x14ac:dyDescent="0.25">
      <c r="B6" s="30"/>
      <c r="C6" s="32"/>
      <c r="D6" s="33" t="s">
        <v>39</v>
      </c>
      <c r="F6" s="39">
        <f>$D$10*EXP($D$11*G6)</f>
        <v>16.298000854997792</v>
      </c>
      <c r="G6" s="39">
        <v>1</v>
      </c>
      <c r="I6" s="39">
        <f>LN(F6)</f>
        <v>2.7910424533583158</v>
      </c>
      <c r="J6" s="39">
        <f>G6</f>
        <v>1</v>
      </c>
      <c r="U6" s="42" t="s">
        <v>55</v>
      </c>
      <c r="V6" s="43">
        <f>INTERCEPT(I6:I24,J6:J24)</f>
        <v>3.0910424533583161</v>
      </c>
      <c r="W6" s="31"/>
    </row>
    <row r="7" spans="1:23" x14ac:dyDescent="0.25">
      <c r="B7" s="32"/>
      <c r="C7" s="36"/>
      <c r="D7" s="33"/>
      <c r="F7" s="39">
        <f t="shared" ref="F7:F24" si="0">$D$10*EXP($D$11*G7)</f>
        <v>14.027819335679013</v>
      </c>
      <c r="G7" s="39">
        <f t="shared" ref="G7:G24" si="1">0.5+G6</f>
        <v>1.5</v>
      </c>
      <c r="I7" s="39">
        <f t="shared" ref="I7:I24" si="2">LN(F7)</f>
        <v>2.6410424533583159</v>
      </c>
      <c r="J7" s="39">
        <f t="shared" ref="J7:J24" si="3">G7</f>
        <v>1.5</v>
      </c>
      <c r="U7" s="44" t="s">
        <v>56</v>
      </c>
      <c r="V7" s="45">
        <f>SLOPE(I6:I24,J6:J24)</f>
        <v>-0.3</v>
      </c>
      <c r="W7" s="33"/>
    </row>
    <row r="8" spans="1:23" x14ac:dyDescent="0.25">
      <c r="F8" s="39">
        <f t="shared" si="0"/>
        <v>12.07385599406858</v>
      </c>
      <c r="G8" s="39">
        <f t="shared" si="1"/>
        <v>2</v>
      </c>
      <c r="I8" s="39">
        <f t="shared" si="2"/>
        <v>2.491042453358316</v>
      </c>
      <c r="J8" s="39">
        <f t="shared" si="3"/>
        <v>2</v>
      </c>
    </row>
    <row r="9" spans="1:23" x14ac:dyDescent="0.25">
      <c r="F9" s="39">
        <f t="shared" si="0"/>
        <v>10.392064160302324</v>
      </c>
      <c r="G9" s="39">
        <f t="shared" si="1"/>
        <v>2.5</v>
      </c>
      <c r="I9" s="39">
        <f t="shared" si="2"/>
        <v>2.3410424533583161</v>
      </c>
      <c r="J9" s="39">
        <f t="shared" si="3"/>
        <v>2.5</v>
      </c>
    </row>
    <row r="10" spans="1:23" x14ac:dyDescent="0.25">
      <c r="C10" s="27" t="s">
        <v>48</v>
      </c>
      <c r="D10" s="27">
        <v>22</v>
      </c>
      <c r="F10" s="39">
        <f t="shared" si="0"/>
        <v>8.9445325142931811</v>
      </c>
      <c r="G10" s="39">
        <f t="shared" si="1"/>
        <v>3</v>
      </c>
      <c r="I10" s="39">
        <f t="shared" si="2"/>
        <v>2.1910424533583157</v>
      </c>
      <c r="J10" s="39">
        <f t="shared" si="3"/>
        <v>3</v>
      </c>
      <c r="U10" s="27" t="s">
        <v>54</v>
      </c>
    </row>
    <row r="11" spans="1:23" x14ac:dyDescent="0.25">
      <c r="C11" s="27" t="s">
        <v>49</v>
      </c>
      <c r="D11" s="27">
        <v>-0.3</v>
      </c>
      <c r="F11" s="39">
        <f t="shared" si="0"/>
        <v>7.6986304804454173</v>
      </c>
      <c r="G11" s="39">
        <f t="shared" si="1"/>
        <v>3.5</v>
      </c>
      <c r="I11" s="39">
        <f t="shared" si="2"/>
        <v>2.0410424533583158</v>
      </c>
      <c r="J11" s="39">
        <f t="shared" si="3"/>
        <v>3.5</v>
      </c>
      <c r="U11" s="28"/>
      <c r="V11" s="34"/>
      <c r="W11" s="29"/>
    </row>
    <row r="12" spans="1:23" x14ac:dyDescent="0.25">
      <c r="F12" s="39">
        <f t="shared" si="0"/>
        <v>6.6262726620684473</v>
      </c>
      <c r="G12" s="39">
        <f t="shared" si="1"/>
        <v>4</v>
      </c>
      <c r="I12" s="39">
        <f t="shared" si="2"/>
        <v>1.8910424533583161</v>
      </c>
      <c r="J12" s="39">
        <f t="shared" si="3"/>
        <v>4</v>
      </c>
      <c r="U12" s="42" t="s">
        <v>62</v>
      </c>
      <c r="V12" s="43">
        <f>V7</f>
        <v>-0.3</v>
      </c>
      <c r="W12" s="31"/>
    </row>
    <row r="13" spans="1:23" x14ac:dyDescent="0.25">
      <c r="F13" s="39">
        <f t="shared" si="0"/>
        <v>5.7032857342096142</v>
      </c>
      <c r="G13" s="39">
        <f t="shared" si="1"/>
        <v>4.5</v>
      </c>
      <c r="I13" s="39">
        <f t="shared" si="2"/>
        <v>1.741042453358316</v>
      </c>
      <c r="J13" s="39">
        <f t="shared" si="3"/>
        <v>4.5</v>
      </c>
      <c r="U13" s="42" t="s">
        <v>63</v>
      </c>
      <c r="V13" s="43">
        <f>EXP(V6)</f>
        <v>22.000000000000004</v>
      </c>
      <c r="W13" s="31"/>
    </row>
    <row r="14" spans="1:23" x14ac:dyDescent="0.25">
      <c r="F14" s="39">
        <f t="shared" si="0"/>
        <v>4.9088635232654561</v>
      </c>
      <c r="G14" s="39">
        <f t="shared" si="1"/>
        <v>5</v>
      </c>
      <c r="I14" s="39">
        <f t="shared" si="2"/>
        <v>1.5910424533583158</v>
      </c>
      <c r="J14" s="39">
        <f t="shared" si="3"/>
        <v>5</v>
      </c>
      <c r="U14" s="32"/>
      <c r="V14" s="36"/>
      <c r="W14" s="33"/>
    </row>
    <row r="15" spans="1:23" x14ac:dyDescent="0.25">
      <c r="F15" s="39">
        <f t="shared" si="0"/>
        <v>4.2250979896565912</v>
      </c>
      <c r="G15" s="39">
        <f t="shared" si="1"/>
        <v>5.5</v>
      </c>
      <c r="I15" s="39">
        <f t="shared" si="2"/>
        <v>1.4410424533583159</v>
      </c>
      <c r="J15" s="39">
        <f t="shared" si="3"/>
        <v>5.5</v>
      </c>
    </row>
    <row r="16" spans="1:23" x14ac:dyDescent="0.25">
      <c r="F16" s="39">
        <f t="shared" si="0"/>
        <v>3.6365755408749045</v>
      </c>
      <c r="G16" s="39">
        <f t="shared" si="1"/>
        <v>6</v>
      </c>
      <c r="I16" s="39">
        <f t="shared" si="2"/>
        <v>1.291042453358316</v>
      </c>
      <c r="J16" s="39">
        <f t="shared" si="3"/>
        <v>6</v>
      </c>
      <c r="U16" s="27" t="s">
        <v>59</v>
      </c>
    </row>
    <row r="17" spans="6:23" x14ac:dyDescent="0.25">
      <c r="F17" s="39">
        <f t="shared" si="0"/>
        <v>3.1300295749032991</v>
      </c>
      <c r="G17" s="39">
        <f t="shared" si="1"/>
        <v>6.5</v>
      </c>
      <c r="I17" s="39">
        <f t="shared" si="2"/>
        <v>1.1410424533583161</v>
      </c>
      <c r="J17" s="39">
        <f t="shared" si="3"/>
        <v>6.5</v>
      </c>
      <c r="U17" s="28"/>
      <c r="V17" s="34"/>
      <c r="W17" s="29"/>
    </row>
    <row r="18" spans="6:23" x14ac:dyDescent="0.25">
      <c r="F18" s="39">
        <f t="shared" si="0"/>
        <v>2.6940414215656019</v>
      </c>
      <c r="G18" s="39">
        <f t="shared" si="1"/>
        <v>7</v>
      </c>
      <c r="I18" s="39">
        <f t="shared" si="2"/>
        <v>0.99104245335831576</v>
      </c>
      <c r="J18" s="39">
        <f t="shared" si="3"/>
        <v>7</v>
      </c>
      <c r="U18" s="30" t="s">
        <v>131</v>
      </c>
      <c r="V18" s="35"/>
      <c r="W18" s="31"/>
    </row>
    <row r="19" spans="6:23" x14ac:dyDescent="0.25">
      <c r="F19" s="39">
        <f t="shared" si="0"/>
        <v>2.3187829403610154</v>
      </c>
      <c r="G19" s="39">
        <f t="shared" si="1"/>
        <v>7.5</v>
      </c>
      <c r="I19" s="39">
        <f t="shared" si="2"/>
        <v>0.84104245335831584</v>
      </c>
      <c r="J19" s="39">
        <f t="shared" si="3"/>
        <v>7.5</v>
      </c>
      <c r="U19" s="32"/>
      <c r="V19" s="36"/>
      <c r="W19" s="33"/>
    </row>
    <row r="20" spans="6:23" x14ac:dyDescent="0.25">
      <c r="F20" s="39">
        <f t="shared" si="0"/>
        <v>1.9957949723670754</v>
      </c>
      <c r="G20" s="39">
        <f t="shared" si="1"/>
        <v>8</v>
      </c>
      <c r="I20" s="39">
        <f t="shared" si="2"/>
        <v>0.69104245335831604</v>
      </c>
      <c r="J20" s="39">
        <f t="shared" si="3"/>
        <v>8</v>
      </c>
    </row>
    <row r="21" spans="6:23" x14ac:dyDescent="0.25">
      <c r="F21" s="39">
        <f t="shared" si="0"/>
        <v>1.7177966520253698</v>
      </c>
      <c r="G21" s="39">
        <f t="shared" si="1"/>
        <v>8.5</v>
      </c>
      <c r="I21" s="39">
        <f t="shared" si="2"/>
        <v>0.54104245335831613</v>
      </c>
      <c r="J21" s="39">
        <f t="shared" si="3"/>
        <v>8.5</v>
      </c>
    </row>
    <row r="22" spans="6:23" x14ac:dyDescent="0.25">
      <c r="F22" s="39">
        <f t="shared" si="0"/>
        <v>1.4785212802744954</v>
      </c>
      <c r="G22" s="39">
        <f t="shared" si="1"/>
        <v>9</v>
      </c>
      <c r="I22" s="39">
        <f t="shared" si="2"/>
        <v>0.39104245335831622</v>
      </c>
      <c r="J22" s="39">
        <f t="shared" si="3"/>
        <v>9</v>
      </c>
    </row>
    <row r="23" spans="6:23" x14ac:dyDescent="0.25">
      <c r="F23" s="39">
        <f t="shared" si="0"/>
        <v>1.272575059246446</v>
      </c>
      <c r="G23" s="39">
        <f t="shared" si="1"/>
        <v>9.5</v>
      </c>
      <c r="I23" s="39">
        <f t="shared" si="2"/>
        <v>0.2410424533583157</v>
      </c>
      <c r="J23" s="39">
        <f t="shared" si="3"/>
        <v>9.5</v>
      </c>
    </row>
    <row r="24" spans="6:23" x14ac:dyDescent="0.25">
      <c r="F24" s="39">
        <f t="shared" si="0"/>
        <v>1.0953155040930067</v>
      </c>
      <c r="G24" s="39">
        <f t="shared" si="1"/>
        <v>10</v>
      </c>
      <c r="I24" s="39">
        <f t="shared" si="2"/>
        <v>9.1042453358315817E-2</v>
      </c>
      <c r="J24" s="39">
        <f t="shared" si="3"/>
        <v>10</v>
      </c>
    </row>
  </sheetData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zoomScale="78" zoomScaleNormal="78" workbookViewId="0">
      <selection activeCell="A2" sqref="A2"/>
    </sheetView>
  </sheetViews>
  <sheetFormatPr defaultRowHeight="15.75" x14ac:dyDescent="0.25"/>
  <cols>
    <col min="1" max="1" width="8.140625" style="27" customWidth="1"/>
    <col min="2" max="2" width="3" style="27" customWidth="1"/>
    <col min="3" max="3" width="29.42578125" style="27" customWidth="1"/>
    <col min="4" max="4" width="31.7109375" style="27" customWidth="1"/>
    <col min="5" max="5" width="10.5703125" style="27" customWidth="1"/>
    <col min="6" max="6" width="10" style="27" customWidth="1"/>
    <col min="7" max="7" width="14.7109375" style="27" customWidth="1"/>
    <col min="8" max="8" width="8.140625" style="27" customWidth="1"/>
    <col min="9" max="9" width="12" style="40" customWidth="1"/>
    <col min="10" max="10" width="10.85546875" style="40" customWidth="1"/>
    <col min="11" max="11" width="5.42578125" style="27" customWidth="1"/>
    <col min="12" max="20" width="8.140625" style="27" customWidth="1"/>
    <col min="21" max="21" width="14" style="27" customWidth="1"/>
    <col min="22" max="256" width="8.140625" style="27" customWidth="1"/>
    <col min="257" max="16384" width="9.140625" style="27"/>
  </cols>
  <sheetData>
    <row r="1" spans="1:23" x14ac:dyDescent="0.25">
      <c r="A1" s="52" t="s">
        <v>128</v>
      </c>
    </row>
    <row r="3" spans="1:23" x14ac:dyDescent="0.25">
      <c r="B3" s="27" t="s">
        <v>30</v>
      </c>
      <c r="D3" s="27" t="s">
        <v>33</v>
      </c>
      <c r="F3" s="36" t="s">
        <v>60</v>
      </c>
      <c r="G3" s="46" t="s">
        <v>50</v>
      </c>
      <c r="I3" s="41" t="s">
        <v>125</v>
      </c>
    </row>
    <row r="4" spans="1:23" x14ac:dyDescent="0.25">
      <c r="B4" s="28"/>
      <c r="C4" s="34"/>
      <c r="D4" s="29"/>
      <c r="U4" s="27" t="s">
        <v>65</v>
      </c>
    </row>
    <row r="5" spans="1:23" x14ac:dyDescent="0.25">
      <c r="B5" s="30"/>
      <c r="C5" s="28" t="s">
        <v>32</v>
      </c>
      <c r="D5" s="29" t="s">
        <v>35</v>
      </c>
      <c r="F5" s="39" t="s">
        <v>47</v>
      </c>
      <c r="G5" s="39" t="s">
        <v>1</v>
      </c>
      <c r="I5" s="39" t="s">
        <v>61</v>
      </c>
      <c r="J5" s="39" t="s">
        <v>3</v>
      </c>
      <c r="U5" s="28"/>
      <c r="V5" s="34"/>
      <c r="W5" s="29"/>
    </row>
    <row r="6" spans="1:23" x14ac:dyDescent="0.25">
      <c r="B6" s="30"/>
      <c r="C6" s="32"/>
      <c r="D6" s="33" t="s">
        <v>39</v>
      </c>
      <c r="F6" s="39">
        <f>$D$10*G6^$D$11</f>
        <v>2</v>
      </c>
      <c r="G6" s="39">
        <v>1</v>
      </c>
      <c r="I6" s="39">
        <f>LN(F6)</f>
        <v>0.69314718055994529</v>
      </c>
      <c r="J6" s="39">
        <f>LN(G6)</f>
        <v>0</v>
      </c>
      <c r="U6" s="42" t="s">
        <v>55</v>
      </c>
      <c r="V6" s="43">
        <f>INTERCEPT(I6:I24,J6:J24)</f>
        <v>0.69314718055994451</v>
      </c>
      <c r="W6" s="31"/>
    </row>
    <row r="7" spans="1:23" x14ac:dyDescent="0.25">
      <c r="B7" s="32"/>
      <c r="C7" s="36"/>
      <c r="D7" s="33"/>
      <c r="F7" s="39">
        <f t="shared" ref="F7:F24" si="0">$D$10*G7^$D$11</f>
        <v>6.75</v>
      </c>
      <c r="G7" s="39">
        <f t="shared" ref="G7:G24" si="1">0.5+G6</f>
        <v>1.5</v>
      </c>
      <c r="I7" s="39">
        <f t="shared" ref="I7:I24" si="2">LN(F7)</f>
        <v>1.9095425048844386</v>
      </c>
      <c r="J7" s="39">
        <f t="shared" ref="J7:J24" si="3">LN(G7)</f>
        <v>0.40546510810816438</v>
      </c>
      <c r="U7" s="44" t="s">
        <v>56</v>
      </c>
      <c r="V7" s="45">
        <f>SLOPE(I6:I24,J6:J24)</f>
        <v>3.0000000000000013</v>
      </c>
      <c r="W7" s="33"/>
    </row>
    <row r="8" spans="1:23" x14ac:dyDescent="0.25">
      <c r="F8" s="39">
        <f t="shared" si="0"/>
        <v>16</v>
      </c>
      <c r="G8" s="39">
        <f t="shared" si="1"/>
        <v>2</v>
      </c>
      <c r="I8" s="39">
        <f t="shared" si="2"/>
        <v>2.7725887222397811</v>
      </c>
      <c r="J8" s="39">
        <f t="shared" si="3"/>
        <v>0.69314718055994529</v>
      </c>
    </row>
    <row r="9" spans="1:23" x14ac:dyDescent="0.25">
      <c r="F9" s="39">
        <f t="shared" si="0"/>
        <v>31.25</v>
      </c>
      <c r="G9" s="39">
        <f t="shared" si="1"/>
        <v>2.5</v>
      </c>
      <c r="I9" s="39">
        <f t="shared" si="2"/>
        <v>3.4420193761824107</v>
      </c>
      <c r="J9" s="39">
        <f t="shared" si="3"/>
        <v>0.91629073187415511</v>
      </c>
    </row>
    <row r="10" spans="1:23" x14ac:dyDescent="0.25">
      <c r="C10" s="27" t="s">
        <v>48</v>
      </c>
      <c r="D10" s="27">
        <v>2</v>
      </c>
      <c r="F10" s="39">
        <f t="shared" si="0"/>
        <v>54</v>
      </c>
      <c r="G10" s="39">
        <f t="shared" si="1"/>
        <v>3</v>
      </c>
      <c r="I10" s="39">
        <f t="shared" si="2"/>
        <v>3.9889840465642745</v>
      </c>
      <c r="J10" s="39">
        <f t="shared" si="3"/>
        <v>1.0986122886681098</v>
      </c>
      <c r="U10" s="27" t="s">
        <v>54</v>
      </c>
    </row>
    <row r="11" spans="1:23" x14ac:dyDescent="0.25">
      <c r="C11" s="27" t="s">
        <v>49</v>
      </c>
      <c r="D11" s="27">
        <v>3</v>
      </c>
      <c r="F11" s="39">
        <f t="shared" si="0"/>
        <v>85.75</v>
      </c>
      <c r="G11" s="39">
        <f t="shared" si="1"/>
        <v>3.5</v>
      </c>
      <c r="I11" s="39">
        <f t="shared" si="2"/>
        <v>4.4514360860460496</v>
      </c>
      <c r="J11" s="39">
        <f t="shared" si="3"/>
        <v>1.2527629684953681</v>
      </c>
      <c r="U11" s="28"/>
      <c r="V11" s="34"/>
      <c r="W11" s="29"/>
    </row>
    <row r="12" spans="1:23" x14ac:dyDescent="0.25">
      <c r="F12" s="39">
        <f t="shared" si="0"/>
        <v>128</v>
      </c>
      <c r="G12" s="39">
        <f t="shared" si="1"/>
        <v>4</v>
      </c>
      <c r="I12" s="39">
        <f t="shared" si="2"/>
        <v>4.8520302639196169</v>
      </c>
      <c r="J12" s="39">
        <f t="shared" si="3"/>
        <v>1.3862943611198906</v>
      </c>
      <c r="U12" s="42" t="s">
        <v>62</v>
      </c>
      <c r="V12" s="43">
        <f>V7</f>
        <v>3.0000000000000013</v>
      </c>
      <c r="W12" s="31"/>
    </row>
    <row r="13" spans="1:23" x14ac:dyDescent="0.25">
      <c r="F13" s="39">
        <f t="shared" si="0"/>
        <v>182.25</v>
      </c>
      <c r="G13" s="39">
        <f t="shared" si="1"/>
        <v>4.5</v>
      </c>
      <c r="I13" s="39">
        <f t="shared" si="2"/>
        <v>5.2053793708887675</v>
      </c>
      <c r="J13" s="39">
        <f t="shared" si="3"/>
        <v>1.5040773967762742</v>
      </c>
      <c r="U13" s="42" t="s">
        <v>63</v>
      </c>
      <c r="V13" s="43">
        <f>EXP(V6)</f>
        <v>1.9999999999999984</v>
      </c>
      <c r="W13" s="31"/>
    </row>
    <row r="14" spans="1:23" x14ac:dyDescent="0.25">
      <c r="F14" s="39">
        <f t="shared" si="0"/>
        <v>250</v>
      </c>
      <c r="G14" s="39">
        <f t="shared" si="1"/>
        <v>5</v>
      </c>
      <c r="I14" s="39">
        <f t="shared" si="2"/>
        <v>5.521460917862246</v>
      </c>
      <c r="J14" s="39">
        <f t="shared" si="3"/>
        <v>1.6094379124341003</v>
      </c>
      <c r="U14" s="32"/>
      <c r="V14" s="36"/>
      <c r="W14" s="33"/>
    </row>
    <row r="15" spans="1:23" x14ac:dyDescent="0.25">
      <c r="F15" s="39">
        <f t="shared" si="0"/>
        <v>332.75</v>
      </c>
      <c r="G15" s="39">
        <f t="shared" si="1"/>
        <v>5.5</v>
      </c>
      <c r="I15" s="39">
        <f t="shared" si="2"/>
        <v>5.8073914572752212</v>
      </c>
      <c r="J15" s="39">
        <f t="shared" si="3"/>
        <v>1.7047480922384253</v>
      </c>
    </row>
    <row r="16" spans="1:23" x14ac:dyDescent="0.25">
      <c r="F16" s="39">
        <f t="shared" si="0"/>
        <v>432</v>
      </c>
      <c r="G16" s="39">
        <f t="shared" si="1"/>
        <v>6</v>
      </c>
      <c r="I16" s="39">
        <f t="shared" si="2"/>
        <v>6.0684255882441107</v>
      </c>
      <c r="J16" s="39">
        <f t="shared" si="3"/>
        <v>1.791759469228055</v>
      </c>
      <c r="U16" s="27" t="s">
        <v>59</v>
      </c>
    </row>
    <row r="17" spans="3:23" x14ac:dyDescent="0.25">
      <c r="F17" s="39">
        <f t="shared" si="0"/>
        <v>549.25</v>
      </c>
      <c r="G17" s="39">
        <f t="shared" si="1"/>
        <v>6.5</v>
      </c>
      <c r="I17" s="39">
        <f t="shared" si="2"/>
        <v>6.3085537112647199</v>
      </c>
      <c r="J17" s="39">
        <f t="shared" si="3"/>
        <v>1.8718021769015913</v>
      </c>
      <c r="U17" s="28"/>
      <c r="V17" s="34"/>
      <c r="W17" s="29"/>
    </row>
    <row r="18" spans="3:23" x14ac:dyDescent="0.25">
      <c r="F18" s="39">
        <f t="shared" si="0"/>
        <v>686</v>
      </c>
      <c r="G18" s="39">
        <f t="shared" si="1"/>
        <v>7</v>
      </c>
      <c r="I18" s="39">
        <f t="shared" si="2"/>
        <v>6.5308776277258849</v>
      </c>
      <c r="J18" s="39">
        <f t="shared" si="3"/>
        <v>1.9459101490553132</v>
      </c>
      <c r="U18" s="30" t="s">
        <v>66</v>
      </c>
      <c r="V18" s="35"/>
      <c r="W18" s="31"/>
    </row>
    <row r="19" spans="3:23" x14ac:dyDescent="0.25">
      <c r="F19" s="39">
        <f t="shared" si="0"/>
        <v>843.75</v>
      </c>
      <c r="G19" s="39">
        <f t="shared" si="1"/>
        <v>7.5</v>
      </c>
      <c r="I19" s="39">
        <f t="shared" si="2"/>
        <v>6.7378562421867398</v>
      </c>
      <c r="J19" s="39">
        <f t="shared" si="3"/>
        <v>2.0149030205422647</v>
      </c>
      <c r="U19" s="32"/>
      <c r="V19" s="36"/>
      <c r="W19" s="33"/>
    </row>
    <row r="20" spans="3:23" x14ac:dyDescent="0.25">
      <c r="F20" s="39">
        <f t="shared" si="0"/>
        <v>1024</v>
      </c>
      <c r="G20" s="39">
        <f t="shared" si="1"/>
        <v>8</v>
      </c>
      <c r="I20" s="39">
        <f t="shared" si="2"/>
        <v>6.9314718055994531</v>
      </c>
      <c r="J20" s="39">
        <f t="shared" si="3"/>
        <v>2.0794415416798357</v>
      </c>
    </row>
    <row r="21" spans="3:23" x14ac:dyDescent="0.25">
      <c r="F21" s="39">
        <f t="shared" si="0"/>
        <v>1228.25</v>
      </c>
      <c r="G21" s="39">
        <f t="shared" si="1"/>
        <v>8.5</v>
      </c>
      <c r="I21" s="39">
        <f t="shared" si="2"/>
        <v>7.1133456710487577</v>
      </c>
      <c r="J21" s="39">
        <f t="shared" si="3"/>
        <v>2.1400661634962708</v>
      </c>
    </row>
    <row r="22" spans="3:23" x14ac:dyDescent="0.25">
      <c r="F22" s="39">
        <f t="shared" si="0"/>
        <v>1458</v>
      </c>
      <c r="G22" s="39">
        <f t="shared" si="1"/>
        <v>9</v>
      </c>
      <c r="I22" s="39">
        <f t="shared" si="2"/>
        <v>7.2848209125686036</v>
      </c>
      <c r="J22" s="39">
        <f t="shared" si="3"/>
        <v>2.1972245773362196</v>
      </c>
    </row>
    <row r="23" spans="3:23" x14ac:dyDescent="0.25">
      <c r="F23" s="39">
        <f t="shared" si="0"/>
        <v>1714.75</v>
      </c>
      <c r="G23" s="39">
        <f t="shared" si="1"/>
        <v>9.5</v>
      </c>
      <c r="I23" s="39">
        <f t="shared" si="2"/>
        <v>7.4470225763794309</v>
      </c>
      <c r="J23" s="39">
        <f t="shared" si="3"/>
        <v>2.2512917986064953</v>
      </c>
    </row>
    <row r="24" spans="3:23" x14ac:dyDescent="0.25">
      <c r="F24" s="39">
        <f t="shared" si="0"/>
        <v>2000</v>
      </c>
      <c r="G24" s="39">
        <f t="shared" si="1"/>
        <v>10</v>
      </c>
      <c r="I24" s="39">
        <f t="shared" si="2"/>
        <v>7.6009024595420822</v>
      </c>
      <c r="J24" s="39">
        <f t="shared" si="3"/>
        <v>2.3025850929940459</v>
      </c>
    </row>
    <row r="26" spans="3:23" x14ac:dyDescent="0.25">
      <c r="C26" s="35"/>
      <c r="D26" s="35"/>
      <c r="E26" s="35"/>
      <c r="F26" s="35"/>
      <c r="G26" s="35"/>
    </row>
    <row r="27" spans="3:23" x14ac:dyDescent="0.25">
      <c r="C27" s="35"/>
      <c r="D27" s="35"/>
      <c r="E27" s="35"/>
      <c r="F27" s="35"/>
      <c r="G27" s="35"/>
    </row>
    <row r="28" spans="3:23" x14ac:dyDescent="0.25">
      <c r="C28" s="35"/>
      <c r="D28" s="35"/>
      <c r="E28" s="35"/>
      <c r="F28" s="35"/>
      <c r="G28" s="35"/>
    </row>
    <row r="29" spans="3:23" x14ac:dyDescent="0.25">
      <c r="C29" s="35"/>
      <c r="D29" s="35"/>
      <c r="E29" s="35"/>
      <c r="F29" s="35"/>
      <c r="G29" s="35"/>
    </row>
    <row r="30" spans="3:23" x14ac:dyDescent="0.25">
      <c r="C30" s="35"/>
      <c r="D30" s="35"/>
      <c r="E30" s="35"/>
      <c r="F30" s="35"/>
      <c r="G30" s="35"/>
    </row>
    <row r="31" spans="3:23" x14ac:dyDescent="0.25">
      <c r="C31" s="35"/>
      <c r="D31" s="35"/>
      <c r="E31" s="35"/>
      <c r="F31" s="35"/>
      <c r="G31" s="35"/>
    </row>
    <row r="32" spans="3:23" x14ac:dyDescent="0.25">
      <c r="C32" s="35"/>
      <c r="D32" s="35"/>
      <c r="E32" s="35"/>
      <c r="F32" s="35"/>
      <c r="G32" s="35"/>
    </row>
    <row r="33" spans="3:7" x14ac:dyDescent="0.25">
      <c r="C33" s="35"/>
      <c r="D33" s="35"/>
      <c r="E33" s="35"/>
      <c r="F33" s="35"/>
      <c r="G33" s="35"/>
    </row>
    <row r="34" spans="3:7" x14ac:dyDescent="0.25">
      <c r="C34" s="35"/>
      <c r="D34" s="35"/>
      <c r="E34" s="35"/>
      <c r="F34" s="35"/>
      <c r="G34" s="35"/>
    </row>
    <row r="35" spans="3:7" x14ac:dyDescent="0.25">
      <c r="C35" s="35"/>
      <c r="D35" s="35"/>
      <c r="E35" s="35"/>
      <c r="F35" s="35"/>
      <c r="G35" s="35"/>
    </row>
    <row r="36" spans="3:7" x14ac:dyDescent="0.25">
      <c r="C36" s="35"/>
      <c r="D36" s="35"/>
      <c r="E36" s="35"/>
      <c r="F36" s="35"/>
      <c r="G36" s="35"/>
    </row>
  </sheetData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topLeftCell="A4" zoomScale="87" zoomScaleNormal="87" workbookViewId="0">
      <selection activeCell="D10" sqref="D10"/>
    </sheetView>
  </sheetViews>
  <sheetFormatPr defaultRowHeight="15.75" x14ac:dyDescent="0.25"/>
  <cols>
    <col min="1" max="1" width="8.140625" style="27" customWidth="1"/>
    <col min="2" max="2" width="3" style="27" customWidth="1"/>
    <col min="3" max="3" width="29.42578125" style="27" customWidth="1"/>
    <col min="4" max="4" width="31.7109375" style="27" customWidth="1"/>
    <col min="5" max="5" width="8.140625" style="27" customWidth="1"/>
    <col min="6" max="6" width="10" style="27" customWidth="1"/>
    <col min="7" max="7" width="14.7109375" style="27" customWidth="1"/>
    <col min="8" max="8" width="8.140625" style="27" customWidth="1"/>
    <col min="9" max="9" width="12" style="40" customWidth="1"/>
    <col min="10" max="10" width="10.85546875" style="40" customWidth="1"/>
    <col min="11" max="11" width="5.42578125" style="27" customWidth="1"/>
    <col min="12" max="20" width="8.140625" style="27" customWidth="1"/>
    <col min="21" max="21" width="14" style="27" customWidth="1"/>
    <col min="22" max="256" width="8.140625" style="27" customWidth="1"/>
    <col min="257" max="16384" width="9.140625" style="27"/>
  </cols>
  <sheetData>
    <row r="1" spans="1:23" x14ac:dyDescent="0.25">
      <c r="A1" s="52" t="s">
        <v>130</v>
      </c>
    </row>
    <row r="3" spans="1:23" x14ac:dyDescent="0.25">
      <c r="B3" s="27" t="s">
        <v>42</v>
      </c>
      <c r="D3" s="27" t="s">
        <v>37</v>
      </c>
      <c r="F3" s="36" t="s">
        <v>60</v>
      </c>
      <c r="G3" s="46" t="s">
        <v>50</v>
      </c>
      <c r="I3" s="41" t="s">
        <v>125</v>
      </c>
    </row>
    <row r="4" spans="1:23" x14ac:dyDescent="0.25">
      <c r="B4" s="28"/>
      <c r="C4" s="34"/>
      <c r="D4" s="29"/>
      <c r="U4" s="27" t="s">
        <v>51</v>
      </c>
    </row>
    <row r="5" spans="1:23" x14ac:dyDescent="0.25">
      <c r="B5" s="30"/>
      <c r="C5" s="28" t="s">
        <v>36</v>
      </c>
      <c r="D5" s="29" t="s">
        <v>132</v>
      </c>
      <c r="F5" s="39" t="s">
        <v>47</v>
      </c>
      <c r="G5" s="39" t="s">
        <v>1</v>
      </c>
      <c r="I5" s="39" t="s">
        <v>52</v>
      </c>
      <c r="J5" s="39" t="s">
        <v>1</v>
      </c>
      <c r="U5" s="28"/>
      <c r="V5" s="34"/>
      <c r="W5" s="29"/>
    </row>
    <row r="6" spans="1:23" x14ac:dyDescent="0.25">
      <c r="B6" s="30"/>
      <c r="C6" s="30"/>
      <c r="D6" s="31" t="s">
        <v>133</v>
      </c>
      <c r="F6" s="39">
        <f t="shared" ref="F6:F24" si="0">1/(1+EXP(-(G6-$D$10)/$D$11))</f>
        <v>5.1335793115316226E-2</v>
      </c>
      <c r="G6" s="39">
        <v>1</v>
      </c>
      <c r="I6" s="39">
        <f>LN(F6/(1-F6))</f>
        <v>-2.916666666666667</v>
      </c>
      <c r="J6" s="39">
        <f>G6</f>
        <v>1</v>
      </c>
      <c r="U6" s="42" t="s">
        <v>55</v>
      </c>
      <c r="V6" s="43">
        <f>INTERCEPT(I6:I24,J6:J24)</f>
        <v>-3.7500000000000004</v>
      </c>
      <c r="W6" s="31"/>
    </row>
    <row r="7" spans="1:23" x14ac:dyDescent="0.25">
      <c r="B7" s="32"/>
      <c r="C7" s="32"/>
      <c r="D7" s="33" t="s">
        <v>134</v>
      </c>
      <c r="F7" s="39">
        <f t="shared" si="0"/>
        <v>7.5858180021243546E-2</v>
      </c>
      <c r="G7" s="39">
        <f t="shared" ref="G7:G24" si="1">0.5+G6</f>
        <v>1.5</v>
      </c>
      <c r="I7" s="39">
        <f t="shared" ref="I7:I24" si="2">LN(F7/(1-F7))</f>
        <v>-2.5</v>
      </c>
      <c r="J7" s="39">
        <f t="shared" ref="J7:J24" si="3">G7</f>
        <v>1.5</v>
      </c>
      <c r="U7" s="44" t="s">
        <v>56</v>
      </c>
      <c r="V7" s="45">
        <f>SLOPE(I6:I24,J6:J24)</f>
        <v>0.83333333333333348</v>
      </c>
      <c r="W7" s="33"/>
    </row>
    <row r="8" spans="1:23" x14ac:dyDescent="0.25">
      <c r="F8" s="39">
        <f t="shared" si="0"/>
        <v>0.11072731797236822</v>
      </c>
      <c r="G8" s="39">
        <f t="shared" si="1"/>
        <v>2</v>
      </c>
      <c r="I8" s="39">
        <f t="shared" si="2"/>
        <v>-2.0833333333333335</v>
      </c>
      <c r="J8" s="39">
        <f t="shared" si="3"/>
        <v>2</v>
      </c>
    </row>
    <row r="9" spans="1:23" x14ac:dyDescent="0.25">
      <c r="F9" s="39">
        <f t="shared" si="0"/>
        <v>0.15886910488091516</v>
      </c>
      <c r="G9" s="39">
        <f t="shared" si="1"/>
        <v>2.5</v>
      </c>
      <c r="I9" s="39">
        <f t="shared" si="2"/>
        <v>-1.6666666666666665</v>
      </c>
      <c r="J9" s="39">
        <f t="shared" si="3"/>
        <v>2.5</v>
      </c>
    </row>
    <row r="10" spans="1:23" x14ac:dyDescent="0.25">
      <c r="C10" s="27" t="s">
        <v>48</v>
      </c>
      <c r="D10" s="27">
        <v>4.5</v>
      </c>
      <c r="F10" s="39">
        <f t="shared" si="0"/>
        <v>0.22270013882530884</v>
      </c>
      <c r="G10" s="39">
        <f t="shared" si="1"/>
        <v>3</v>
      </c>
      <c r="I10" s="39">
        <f t="shared" si="2"/>
        <v>-1.25</v>
      </c>
      <c r="J10" s="39">
        <f t="shared" si="3"/>
        <v>3</v>
      </c>
      <c r="U10" s="27" t="s">
        <v>54</v>
      </c>
    </row>
    <row r="11" spans="1:23" x14ac:dyDescent="0.25">
      <c r="C11" s="27" t="s">
        <v>49</v>
      </c>
      <c r="D11" s="27">
        <v>1.2</v>
      </c>
      <c r="F11" s="39">
        <f t="shared" si="0"/>
        <v>0.30294071603459272</v>
      </c>
      <c r="G11" s="39">
        <f t="shared" si="1"/>
        <v>3.5</v>
      </c>
      <c r="I11" s="39">
        <f t="shared" si="2"/>
        <v>-0.83333333333333337</v>
      </c>
      <c r="J11" s="39">
        <f t="shared" si="3"/>
        <v>3.5</v>
      </c>
      <c r="U11" s="28"/>
      <c r="V11" s="34"/>
      <c r="W11" s="29"/>
    </row>
    <row r="12" spans="1:23" x14ac:dyDescent="0.25">
      <c r="F12" s="39">
        <f t="shared" si="0"/>
        <v>0.39731466202150834</v>
      </c>
      <c r="G12" s="39">
        <f t="shared" si="1"/>
        <v>4</v>
      </c>
      <c r="I12" s="39">
        <f t="shared" si="2"/>
        <v>-0.41666666666666646</v>
      </c>
      <c r="J12" s="39">
        <f t="shared" si="3"/>
        <v>4</v>
      </c>
      <c r="U12" s="42" t="s">
        <v>57</v>
      </c>
      <c r="V12" s="43">
        <f>1/V7</f>
        <v>1.1999999999999997</v>
      </c>
      <c r="W12" s="31"/>
    </row>
    <row r="13" spans="1:23" x14ac:dyDescent="0.25">
      <c r="F13" s="39">
        <f t="shared" si="0"/>
        <v>0.5</v>
      </c>
      <c r="G13" s="39">
        <f t="shared" si="1"/>
        <v>4.5</v>
      </c>
      <c r="I13" s="39">
        <f t="shared" si="2"/>
        <v>0</v>
      </c>
      <c r="J13" s="39">
        <f t="shared" si="3"/>
        <v>4.5</v>
      </c>
      <c r="U13" s="42" t="s">
        <v>58</v>
      </c>
      <c r="V13" s="43">
        <f>-V12*V6</f>
        <v>4.4999999999999991</v>
      </c>
      <c r="W13" s="31"/>
    </row>
    <row r="14" spans="1:23" x14ac:dyDescent="0.25">
      <c r="F14" s="39">
        <f t="shared" si="0"/>
        <v>0.60268533797849166</v>
      </c>
      <c r="G14" s="39">
        <f t="shared" si="1"/>
        <v>5</v>
      </c>
      <c r="I14" s="39">
        <f t="shared" si="2"/>
        <v>0.41666666666666652</v>
      </c>
      <c r="J14" s="39">
        <f t="shared" si="3"/>
        <v>5</v>
      </c>
      <c r="U14" s="32"/>
      <c r="V14" s="36"/>
      <c r="W14" s="33"/>
    </row>
    <row r="15" spans="1:23" x14ac:dyDescent="0.25">
      <c r="F15" s="39">
        <f t="shared" si="0"/>
        <v>0.69705928396540739</v>
      </c>
      <c r="G15" s="39">
        <f t="shared" si="1"/>
        <v>5.5</v>
      </c>
      <c r="I15" s="39">
        <f t="shared" si="2"/>
        <v>0.83333333333333393</v>
      </c>
      <c r="J15" s="39">
        <f t="shared" si="3"/>
        <v>5.5</v>
      </c>
    </row>
    <row r="16" spans="1:23" x14ac:dyDescent="0.25">
      <c r="F16" s="39">
        <f t="shared" si="0"/>
        <v>0.77729986117469108</v>
      </c>
      <c r="G16" s="39">
        <f t="shared" si="1"/>
        <v>6</v>
      </c>
      <c r="I16" s="39">
        <f t="shared" si="2"/>
        <v>1.2499999999999996</v>
      </c>
      <c r="J16" s="39">
        <f t="shared" si="3"/>
        <v>6</v>
      </c>
      <c r="U16" s="27" t="s">
        <v>59</v>
      </c>
    </row>
    <row r="17" spans="6:23" x14ac:dyDescent="0.25">
      <c r="F17" s="39">
        <f t="shared" si="0"/>
        <v>0.8411308951190849</v>
      </c>
      <c r="G17" s="39">
        <f t="shared" si="1"/>
        <v>6.5</v>
      </c>
      <c r="I17" s="39">
        <f t="shared" si="2"/>
        <v>1.666666666666667</v>
      </c>
      <c r="J17" s="39">
        <f t="shared" si="3"/>
        <v>6.5</v>
      </c>
      <c r="U17" s="28"/>
      <c r="V17" s="34"/>
      <c r="W17" s="29"/>
    </row>
    <row r="18" spans="6:23" x14ac:dyDescent="0.25">
      <c r="F18" s="39">
        <f t="shared" si="0"/>
        <v>0.88927268202763188</v>
      </c>
      <c r="G18" s="39">
        <f t="shared" si="1"/>
        <v>7</v>
      </c>
      <c r="I18" s="39">
        <f t="shared" si="2"/>
        <v>2.0833333333333344</v>
      </c>
      <c r="J18" s="39">
        <f t="shared" si="3"/>
        <v>7</v>
      </c>
      <c r="U18" s="30" t="s">
        <v>135</v>
      </c>
      <c r="V18" s="35"/>
      <c r="W18" s="31"/>
    </row>
    <row r="19" spans="6:23" x14ac:dyDescent="0.25">
      <c r="F19" s="39">
        <f t="shared" si="0"/>
        <v>0.92414181997875655</v>
      </c>
      <c r="G19" s="39">
        <f t="shared" si="1"/>
        <v>7.5</v>
      </c>
      <c r="I19" s="39">
        <f t="shared" si="2"/>
        <v>2.5000000000000013</v>
      </c>
      <c r="J19" s="39">
        <f t="shared" si="3"/>
        <v>7.5</v>
      </c>
      <c r="U19" s="32"/>
      <c r="V19" s="36"/>
      <c r="W19" s="33"/>
    </row>
    <row r="20" spans="6:23" x14ac:dyDescent="0.25">
      <c r="F20" s="39">
        <f t="shared" si="0"/>
        <v>0.94866420688468389</v>
      </c>
      <c r="G20" s="39">
        <f t="shared" si="1"/>
        <v>8</v>
      </c>
      <c r="I20" s="39">
        <f t="shared" si="2"/>
        <v>2.9166666666666696</v>
      </c>
      <c r="J20" s="39">
        <f t="shared" si="3"/>
        <v>8</v>
      </c>
    </row>
    <row r="21" spans="6:23" x14ac:dyDescent="0.25">
      <c r="F21" s="39">
        <f t="shared" si="0"/>
        <v>0.96555480433378893</v>
      </c>
      <c r="G21" s="39">
        <f t="shared" si="1"/>
        <v>8.5</v>
      </c>
      <c r="I21" s="39">
        <f t="shared" si="2"/>
        <v>3.3333333333333366</v>
      </c>
      <c r="J21" s="39">
        <f t="shared" si="3"/>
        <v>8.5</v>
      </c>
    </row>
    <row r="22" spans="6:23" x14ac:dyDescent="0.25">
      <c r="F22" s="39">
        <f t="shared" si="0"/>
        <v>0.97702263008997436</v>
      </c>
      <c r="G22" s="39">
        <f t="shared" si="1"/>
        <v>9</v>
      </c>
      <c r="I22" s="39">
        <f t="shared" si="2"/>
        <v>3.7499999999999991</v>
      </c>
      <c r="J22" s="39">
        <f t="shared" si="3"/>
        <v>9</v>
      </c>
    </row>
    <row r="23" spans="6:23" x14ac:dyDescent="0.25">
      <c r="F23" s="39">
        <f t="shared" si="0"/>
        <v>0.98473284611962553</v>
      </c>
      <c r="G23" s="39">
        <f t="shared" si="1"/>
        <v>9.5</v>
      </c>
      <c r="I23" s="39">
        <f t="shared" si="2"/>
        <v>4.1666666666666652</v>
      </c>
      <c r="J23" s="39">
        <f t="shared" si="3"/>
        <v>9.5</v>
      </c>
    </row>
    <row r="24" spans="6:23" x14ac:dyDescent="0.25">
      <c r="F24" s="39">
        <f t="shared" si="0"/>
        <v>0.98988263702502433</v>
      </c>
      <c r="G24" s="39">
        <f t="shared" si="1"/>
        <v>10</v>
      </c>
      <c r="I24" s="39">
        <f t="shared" si="2"/>
        <v>4.5833333333333295</v>
      </c>
      <c r="J24" s="39">
        <f t="shared" si="3"/>
        <v>10</v>
      </c>
    </row>
  </sheetData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5"/>
  <sheetViews>
    <sheetView zoomScale="90" zoomScaleNormal="90" workbookViewId="0">
      <selection activeCell="A2" sqref="A2"/>
    </sheetView>
  </sheetViews>
  <sheetFormatPr defaultRowHeight="15.75" x14ac:dyDescent="0.25"/>
  <cols>
    <col min="1" max="1" width="9.140625" style="27"/>
    <col min="2" max="2" width="46.28515625" style="27" customWidth="1"/>
    <col min="3" max="3" width="3.85546875" style="27" customWidth="1"/>
    <col min="4" max="5" width="9.140625" style="27"/>
    <col min="6" max="6" width="2.85546875" style="27" customWidth="1"/>
    <col min="7" max="14" width="9.140625" style="27"/>
    <col min="15" max="15" width="2.85546875" style="27" customWidth="1"/>
    <col min="16" max="20" width="9.140625" style="27"/>
    <col min="21" max="21" width="2.5703125" customWidth="1"/>
    <col min="22" max="22" width="25" customWidth="1"/>
    <col min="23" max="23" width="15.28515625" style="27" customWidth="1"/>
    <col min="24" max="34" width="9.140625" style="27"/>
    <col min="35" max="35" width="3.28515625" style="35" customWidth="1"/>
    <col min="36" max="36" width="5.5703125" style="35" customWidth="1"/>
    <col min="37" max="37" width="16" style="35" customWidth="1"/>
    <col min="38" max="38" width="15.42578125" style="35" customWidth="1"/>
    <col min="39" max="42" width="9.140625" style="35"/>
    <col min="43" max="16384" width="9.140625" style="27"/>
  </cols>
  <sheetData>
    <row r="1" spans="1:38" x14ac:dyDescent="0.25">
      <c r="A1" s="52" t="s">
        <v>104</v>
      </c>
      <c r="U1" s="27"/>
      <c r="V1" s="27"/>
    </row>
    <row r="3" spans="1:38" x14ac:dyDescent="0.25">
      <c r="B3" s="53" t="s">
        <v>105</v>
      </c>
      <c r="D3" s="27" t="s">
        <v>110</v>
      </c>
      <c r="G3" s="27" t="s">
        <v>105</v>
      </c>
      <c r="P3" s="27" t="s">
        <v>106</v>
      </c>
      <c r="AJ3" s="35" t="s">
        <v>107</v>
      </c>
    </row>
    <row r="4" spans="1:38" x14ac:dyDescent="0.25">
      <c r="B4" s="54" t="s">
        <v>106</v>
      </c>
      <c r="AJ4" s="28"/>
      <c r="AK4" s="34"/>
      <c r="AL4" s="29"/>
    </row>
    <row r="5" spans="1:38" x14ac:dyDescent="0.25">
      <c r="B5" s="54" t="s">
        <v>107</v>
      </c>
      <c r="D5" s="39" t="s">
        <v>47</v>
      </c>
      <c r="E5" s="39" t="s">
        <v>1</v>
      </c>
      <c r="P5" s="39" t="str">
        <f>D5</f>
        <v>Y</v>
      </c>
      <c r="Q5" s="39" t="str">
        <f>E5</f>
        <v>X</v>
      </c>
      <c r="R5" s="39" t="s">
        <v>67</v>
      </c>
      <c r="S5" s="39" t="s">
        <v>61</v>
      </c>
      <c r="T5" s="39" t="s">
        <v>3</v>
      </c>
      <c r="V5" s="53" t="s">
        <v>112</v>
      </c>
      <c r="W5" s="53" t="s">
        <v>25</v>
      </c>
      <c r="AJ5" s="30"/>
      <c r="AK5" s="35" t="s">
        <v>116</v>
      </c>
      <c r="AL5" s="31"/>
    </row>
    <row r="6" spans="1:38" x14ac:dyDescent="0.25">
      <c r="B6" s="54" t="s">
        <v>108</v>
      </c>
      <c r="D6" s="39">
        <f t="shared" ref="D6:D25" si="0">$I$7*E6^$I$8</f>
        <v>7.7568794482179104</v>
      </c>
      <c r="E6" s="39">
        <v>1.2</v>
      </c>
      <c r="P6" s="39">
        <f t="shared" ref="P6:P25" si="1">D6</f>
        <v>7.7568794482179104</v>
      </c>
      <c r="Q6" s="39">
        <f t="shared" ref="Q6:Q25" si="2">E6</f>
        <v>1.2</v>
      </c>
      <c r="R6" s="39">
        <f t="shared" ref="R6:R25" si="3">1/Q6</f>
        <v>0.83333333333333337</v>
      </c>
      <c r="S6" s="39">
        <f>LN(P6)</f>
        <v>2.0485801203563754</v>
      </c>
      <c r="T6" s="39">
        <f>LN(Q6)</f>
        <v>0.18232155679395459</v>
      </c>
      <c r="V6" s="54" t="s">
        <v>113</v>
      </c>
      <c r="W6" s="54" t="s">
        <v>126</v>
      </c>
      <c r="AJ6" s="30"/>
      <c r="AL6" s="31"/>
    </row>
    <row r="7" spans="1:38" x14ac:dyDescent="0.25">
      <c r="B7" s="55" t="s">
        <v>109</v>
      </c>
      <c r="D7" s="39">
        <f t="shared" si="0"/>
        <v>17.282345984852991</v>
      </c>
      <c r="E7" s="39">
        <f>0.5+E6</f>
        <v>1.7</v>
      </c>
      <c r="H7" s="27" t="s">
        <v>48</v>
      </c>
      <c r="I7" s="27">
        <v>5.0999999999999996</v>
      </c>
      <c r="P7" s="39">
        <f t="shared" si="1"/>
        <v>17.282345984852991</v>
      </c>
      <c r="Q7" s="39">
        <f t="shared" si="2"/>
        <v>1.7</v>
      </c>
      <c r="R7" s="39">
        <f t="shared" si="3"/>
        <v>0.58823529411764708</v>
      </c>
      <c r="S7" s="39">
        <f t="shared" ref="S7:S25" si="4">LN(P7)</f>
        <v>2.8496855171732718</v>
      </c>
      <c r="T7" s="39">
        <f t="shared" ref="T7:T25" si="5">LN(Q7)</f>
        <v>0.53062825106217038</v>
      </c>
      <c r="V7" s="54" t="s">
        <v>114</v>
      </c>
      <c r="W7" s="54" t="s">
        <v>127</v>
      </c>
      <c r="AJ7" s="30"/>
      <c r="AK7" s="50" t="s">
        <v>117</v>
      </c>
      <c r="AL7" s="56">
        <f>INTERCEPT(S6:S25,T6:T25)</f>
        <v>1.6292405397302803</v>
      </c>
    </row>
    <row r="8" spans="1:38" x14ac:dyDescent="0.25">
      <c r="D8" s="39">
        <f t="shared" si="0"/>
        <v>31.271041217600121</v>
      </c>
      <c r="E8" s="39">
        <f t="shared" ref="E8:E25" si="6">0.5+E7</f>
        <v>2.2000000000000002</v>
      </c>
      <c r="H8" s="27" t="s">
        <v>49</v>
      </c>
      <c r="I8" s="27">
        <v>2.2999999999999998</v>
      </c>
      <c r="P8" s="39">
        <f t="shared" si="1"/>
        <v>31.271041217600121</v>
      </c>
      <c r="Q8" s="39">
        <f t="shared" si="2"/>
        <v>2.2000000000000002</v>
      </c>
      <c r="R8" s="39">
        <f t="shared" si="3"/>
        <v>0.45454545454545453</v>
      </c>
      <c r="S8" s="39">
        <f t="shared" si="4"/>
        <v>3.4426924685681017</v>
      </c>
      <c r="T8" s="39">
        <f t="shared" si="5"/>
        <v>0.78845736036427028</v>
      </c>
      <c r="V8" s="55" t="s">
        <v>115</v>
      </c>
      <c r="W8" s="55" t="s">
        <v>128</v>
      </c>
      <c r="AJ8" s="30"/>
      <c r="AK8" s="50" t="s">
        <v>118</v>
      </c>
      <c r="AL8" s="56">
        <f>SLOPE(S6:S25,T6:T25)</f>
        <v>2.3000000000000003</v>
      </c>
    </row>
    <row r="9" spans="1:38" x14ac:dyDescent="0.25">
      <c r="D9" s="39">
        <f t="shared" si="0"/>
        <v>50.084902614330055</v>
      </c>
      <c r="E9" s="39">
        <f t="shared" si="6"/>
        <v>2.7</v>
      </c>
      <c r="P9" s="39">
        <f t="shared" si="1"/>
        <v>50.084902614330055</v>
      </c>
      <c r="Q9" s="39">
        <f t="shared" si="2"/>
        <v>2.7</v>
      </c>
      <c r="R9" s="39">
        <f t="shared" si="3"/>
        <v>0.37037037037037035</v>
      </c>
      <c r="S9" s="39">
        <f t="shared" si="4"/>
        <v>3.9137196176539315</v>
      </c>
      <c r="T9" s="39">
        <f t="shared" si="5"/>
        <v>0.99325177301028345</v>
      </c>
      <c r="AJ9" s="32"/>
      <c r="AK9" s="36"/>
      <c r="AL9" s="33"/>
    </row>
    <row r="10" spans="1:38" x14ac:dyDescent="0.25">
      <c r="D10" s="39">
        <f t="shared" si="0"/>
        <v>74.031257471551498</v>
      </c>
      <c r="E10" s="39">
        <f t="shared" si="6"/>
        <v>3.2</v>
      </c>
      <c r="H10" s="27" t="s">
        <v>111</v>
      </c>
      <c r="P10" s="39">
        <f t="shared" si="1"/>
        <v>74.031257471551498</v>
      </c>
      <c r="Q10" s="39">
        <f t="shared" si="2"/>
        <v>3.2</v>
      </c>
      <c r="R10" s="39">
        <f t="shared" si="3"/>
        <v>0.3125</v>
      </c>
      <c r="S10" s="39">
        <f t="shared" si="4"/>
        <v>4.3044874022833461</v>
      </c>
      <c r="T10" s="39">
        <f t="shared" si="5"/>
        <v>1.1631508098056809</v>
      </c>
    </row>
    <row r="11" spans="1:38" x14ac:dyDescent="0.25">
      <c r="D11" s="39">
        <f t="shared" si="0"/>
        <v>103.37943194477384</v>
      </c>
      <c r="E11" s="39">
        <f t="shared" si="6"/>
        <v>3.7</v>
      </c>
      <c r="P11" s="39">
        <f t="shared" si="1"/>
        <v>103.37943194477384</v>
      </c>
      <c r="Q11" s="39">
        <f t="shared" si="2"/>
        <v>3.7</v>
      </c>
      <c r="R11" s="39">
        <f t="shared" si="3"/>
        <v>0.27027027027027023</v>
      </c>
      <c r="S11" s="39">
        <f t="shared" si="4"/>
        <v>4.6384060249256915</v>
      </c>
      <c r="T11" s="39">
        <f t="shared" si="5"/>
        <v>1.3083328196501789</v>
      </c>
      <c r="AJ11" s="35" t="s">
        <v>108</v>
      </c>
    </row>
    <row r="12" spans="1:38" x14ac:dyDescent="0.25">
      <c r="D12" s="39">
        <f t="shared" si="0"/>
        <v>138.37051075428317</v>
      </c>
      <c r="E12" s="39">
        <f t="shared" si="6"/>
        <v>4.2</v>
      </c>
      <c r="P12" s="39">
        <f t="shared" si="1"/>
        <v>138.37051075428317</v>
      </c>
      <c r="Q12" s="39">
        <f t="shared" si="2"/>
        <v>4.2</v>
      </c>
      <c r="R12" s="39">
        <f t="shared" si="3"/>
        <v>0.23809523809523808</v>
      </c>
      <c r="S12" s="39">
        <f t="shared" si="4"/>
        <v>4.9299349478957222</v>
      </c>
      <c r="T12" s="39">
        <f t="shared" si="5"/>
        <v>1.4350845252893227</v>
      </c>
      <c r="AJ12" s="28"/>
      <c r="AK12" s="34" t="s">
        <v>119</v>
      </c>
      <c r="AL12" s="29"/>
    </row>
    <row r="13" spans="1:38" x14ac:dyDescent="0.25">
      <c r="D13" s="39">
        <f t="shared" si="0"/>
        <v>179.22362177189092</v>
      </c>
      <c r="E13" s="39">
        <f t="shared" si="6"/>
        <v>4.7</v>
      </c>
      <c r="P13" s="39">
        <f t="shared" si="1"/>
        <v>179.22362177189092</v>
      </c>
      <c r="Q13" s="39">
        <f t="shared" si="2"/>
        <v>4.7</v>
      </c>
      <c r="R13" s="39">
        <f t="shared" si="3"/>
        <v>0.21276595744680851</v>
      </c>
      <c r="S13" s="39">
        <f t="shared" si="4"/>
        <v>5.1886343097771093</v>
      </c>
      <c r="T13" s="39">
        <f t="shared" si="5"/>
        <v>1.547562508716013</v>
      </c>
      <c r="AJ13" s="30"/>
      <c r="AK13" s="35" t="s">
        <v>120</v>
      </c>
      <c r="AL13" s="31"/>
    </row>
    <row r="14" spans="1:38" x14ac:dyDescent="0.25">
      <c r="D14" s="39">
        <f t="shared" si="0"/>
        <v>226.14024922318751</v>
      </c>
      <c r="E14" s="39">
        <f t="shared" si="6"/>
        <v>5.2</v>
      </c>
      <c r="P14" s="39">
        <f t="shared" si="1"/>
        <v>226.14024922318751</v>
      </c>
      <c r="Q14" s="39">
        <f t="shared" si="2"/>
        <v>5.2</v>
      </c>
      <c r="R14" s="39">
        <f t="shared" si="3"/>
        <v>0.19230769230769229</v>
      </c>
      <c r="S14" s="39">
        <f t="shared" si="4"/>
        <v>5.4211553785812576</v>
      </c>
      <c r="T14" s="39">
        <f t="shared" si="5"/>
        <v>1.6486586255873816</v>
      </c>
      <c r="AJ14" s="30"/>
      <c r="AK14" s="35" t="s">
        <v>111</v>
      </c>
      <c r="AL14" s="31"/>
    </row>
    <row r="15" spans="1:38" x14ac:dyDescent="0.25">
      <c r="D15" s="39">
        <f t="shared" si="0"/>
        <v>279.30733700357513</v>
      </c>
      <c r="E15" s="39">
        <f t="shared" si="6"/>
        <v>5.7</v>
      </c>
      <c r="P15" s="39">
        <f t="shared" si="1"/>
        <v>279.30733700357513</v>
      </c>
      <c r="Q15" s="39">
        <f t="shared" si="2"/>
        <v>5.7</v>
      </c>
      <c r="R15" s="39">
        <f t="shared" si="3"/>
        <v>0.17543859649122806</v>
      </c>
      <c r="S15" s="39">
        <f t="shared" si="4"/>
        <v>5.6323127418634407</v>
      </c>
      <c r="T15" s="39">
        <f t="shared" si="5"/>
        <v>1.7404661748405046</v>
      </c>
      <c r="AJ15" s="30"/>
      <c r="AK15" s="35" t="s">
        <v>35</v>
      </c>
      <c r="AL15" s="31"/>
    </row>
    <row r="16" spans="1:38" x14ac:dyDescent="0.25">
      <c r="D16" s="39">
        <f t="shared" si="0"/>
        <v>338.89960444790398</v>
      </c>
      <c r="E16" s="39">
        <f t="shared" si="6"/>
        <v>6.2</v>
      </c>
      <c r="P16" s="39">
        <f t="shared" si="1"/>
        <v>338.89960444790398</v>
      </c>
      <c r="Q16" s="39">
        <f t="shared" si="2"/>
        <v>6.2</v>
      </c>
      <c r="R16" s="39">
        <f t="shared" si="3"/>
        <v>0.16129032258064516</v>
      </c>
      <c r="S16" s="39">
        <f t="shared" si="4"/>
        <v>5.8257039114476861</v>
      </c>
      <c r="T16" s="39">
        <f t="shared" si="5"/>
        <v>1.824549292051046</v>
      </c>
      <c r="AJ16" s="30"/>
      <c r="AL16" s="31"/>
    </row>
    <row r="17" spans="4:38" x14ac:dyDescent="0.25">
      <c r="D17" s="39">
        <f t="shared" si="0"/>
        <v>405.08132541546723</v>
      </c>
      <c r="E17" s="39">
        <f t="shared" si="6"/>
        <v>6.7</v>
      </c>
      <c r="P17" s="39">
        <f t="shared" si="1"/>
        <v>405.08132541546723</v>
      </c>
      <c r="Q17" s="39">
        <f t="shared" si="2"/>
        <v>6.7</v>
      </c>
      <c r="R17" s="39">
        <f t="shared" si="3"/>
        <v>0.14925373134328357</v>
      </c>
      <c r="S17" s="39">
        <f t="shared" si="4"/>
        <v>6.0040878504431969</v>
      </c>
      <c r="T17" s="39">
        <f t="shared" si="5"/>
        <v>1.9021075263969205</v>
      </c>
      <c r="AJ17" s="30"/>
      <c r="AK17" s="50" t="s">
        <v>63</v>
      </c>
      <c r="AL17" s="56">
        <f>EXP(AL7)</f>
        <v>5.1000000000000005</v>
      </c>
    </row>
    <row r="18" spans="4:38" x14ac:dyDescent="0.25">
      <c r="D18" s="39">
        <f t="shared" si="0"/>
        <v>478.00772793122411</v>
      </c>
      <c r="E18" s="39">
        <f t="shared" si="6"/>
        <v>7.2</v>
      </c>
      <c r="P18" s="39">
        <f t="shared" si="1"/>
        <v>478.00772793122411</v>
      </c>
      <c r="Q18" s="39">
        <f t="shared" si="2"/>
        <v>7.2</v>
      </c>
      <c r="R18" s="39">
        <f t="shared" si="3"/>
        <v>0.1388888888888889</v>
      </c>
      <c r="S18" s="39">
        <f t="shared" si="4"/>
        <v>6.1696268995809023</v>
      </c>
      <c r="T18" s="39">
        <f t="shared" si="5"/>
        <v>1.9740810260220096</v>
      </c>
      <c r="AJ18" s="30"/>
      <c r="AK18" s="50" t="s">
        <v>62</v>
      </c>
      <c r="AL18" s="56">
        <f>AL8</f>
        <v>2.3000000000000003</v>
      </c>
    </row>
    <row r="19" spans="4:38" x14ac:dyDescent="0.25">
      <c r="D19" s="39">
        <f t="shared" si="0"/>
        <v>557.82611731727582</v>
      </c>
      <c r="E19" s="39">
        <f t="shared" si="6"/>
        <v>7.7</v>
      </c>
      <c r="P19" s="39">
        <f t="shared" si="1"/>
        <v>557.82611731727582</v>
      </c>
      <c r="Q19" s="39">
        <f t="shared" si="2"/>
        <v>7.7</v>
      </c>
      <c r="R19" s="39">
        <f t="shared" si="3"/>
        <v>0.12987012987012986</v>
      </c>
      <c r="S19" s="39">
        <f t="shared" si="4"/>
        <v>6.3240472961074481</v>
      </c>
      <c r="T19" s="39">
        <f t="shared" si="5"/>
        <v>2.0412203288596382</v>
      </c>
      <c r="AJ19" s="32"/>
      <c r="AK19" s="36"/>
      <c r="AL19" s="33"/>
    </row>
    <row r="20" spans="4:38" x14ac:dyDescent="0.25">
      <c r="D20" s="39">
        <f t="shared" si="0"/>
        <v>644.67679265873096</v>
      </c>
      <c r="E20" s="39">
        <f t="shared" si="6"/>
        <v>8.1999999999999993</v>
      </c>
      <c r="P20" s="39">
        <f t="shared" si="1"/>
        <v>644.67679265873096</v>
      </c>
      <c r="Q20" s="39">
        <f t="shared" si="2"/>
        <v>8.1999999999999993</v>
      </c>
      <c r="R20" s="39">
        <f t="shared" si="3"/>
        <v>0.12195121951219513</v>
      </c>
      <c r="S20" s="39">
        <f t="shared" si="4"/>
        <v>6.4687490945517574</v>
      </c>
      <c r="T20" s="39">
        <f t="shared" si="5"/>
        <v>2.1041341542702074</v>
      </c>
    </row>
    <row r="21" spans="4:38" x14ac:dyDescent="0.25">
      <c r="D21" s="39">
        <f t="shared" si="0"/>
        <v>738.69380544646367</v>
      </c>
      <c r="E21" s="39">
        <f t="shared" si="6"/>
        <v>8.6999999999999993</v>
      </c>
      <c r="P21" s="39">
        <f t="shared" si="1"/>
        <v>738.69380544646367</v>
      </c>
      <c r="Q21" s="39">
        <f t="shared" si="2"/>
        <v>8.6999999999999993</v>
      </c>
      <c r="R21" s="39">
        <f t="shared" si="3"/>
        <v>0.1149425287356322</v>
      </c>
      <c r="S21" s="39">
        <f t="shared" si="4"/>
        <v>6.6048834987495164</v>
      </c>
      <c r="T21" s="39">
        <f t="shared" si="5"/>
        <v>2.1633230256605378</v>
      </c>
      <c r="AJ21" s="35" t="s">
        <v>109</v>
      </c>
    </row>
    <row r="22" spans="4:38" x14ac:dyDescent="0.25">
      <c r="D22" s="39">
        <f t="shared" si="0"/>
        <v>840.00559544293878</v>
      </c>
      <c r="E22" s="39">
        <f t="shared" si="6"/>
        <v>9.1999999999999993</v>
      </c>
      <c r="P22" s="39">
        <f t="shared" si="1"/>
        <v>840.00559544293878</v>
      </c>
      <c r="Q22" s="39">
        <f t="shared" si="2"/>
        <v>9.1999999999999993</v>
      </c>
      <c r="R22" s="39">
        <f t="shared" si="3"/>
        <v>0.10869565217391305</v>
      </c>
      <c r="S22" s="39">
        <f t="shared" si="4"/>
        <v>6.7334085530567673</v>
      </c>
      <c r="T22" s="39">
        <f t="shared" si="5"/>
        <v>2.2192034840549946</v>
      </c>
      <c r="AJ22" s="28"/>
      <c r="AK22" s="34"/>
      <c r="AL22" s="29"/>
    </row>
    <row r="23" spans="4:38" x14ac:dyDescent="0.25">
      <c r="D23" s="39">
        <f t="shared" si="0"/>
        <v>948.73552948305917</v>
      </c>
      <c r="E23" s="39">
        <f t="shared" si="6"/>
        <v>9.6999999999999993</v>
      </c>
      <c r="P23" s="39">
        <f t="shared" si="1"/>
        <v>948.73552948305917</v>
      </c>
      <c r="Q23" s="39">
        <f t="shared" si="2"/>
        <v>9.6999999999999993</v>
      </c>
      <c r="R23" s="39">
        <f t="shared" si="3"/>
        <v>0.10309278350515465</v>
      </c>
      <c r="S23" s="39">
        <f t="shared" si="4"/>
        <v>6.8551300764017551</v>
      </c>
      <c r="T23" s="39">
        <f t="shared" si="5"/>
        <v>2.2721258855093369</v>
      </c>
      <c r="AJ23" s="30"/>
      <c r="AK23" s="35" t="s">
        <v>121</v>
      </c>
      <c r="AL23" s="31"/>
    </row>
    <row r="24" spans="4:38" x14ac:dyDescent="0.25">
      <c r="D24" s="39">
        <f t="shared" si="0"/>
        <v>1065.00236244342</v>
      </c>
      <c r="E24" s="39">
        <f t="shared" si="6"/>
        <v>10.199999999999999</v>
      </c>
      <c r="P24" s="39">
        <f t="shared" si="1"/>
        <v>1065.00236244342</v>
      </c>
      <c r="Q24" s="39">
        <f t="shared" si="2"/>
        <v>10.199999999999999</v>
      </c>
      <c r="R24" s="39">
        <f t="shared" si="3"/>
        <v>9.8039215686274522E-2</v>
      </c>
      <c r="S24" s="39">
        <f t="shared" si="4"/>
        <v>6.9707322963977978</v>
      </c>
      <c r="T24" s="39">
        <f t="shared" si="5"/>
        <v>2.3223877202902252</v>
      </c>
      <c r="AJ24" s="32"/>
      <c r="AK24" s="36"/>
      <c r="AL24" s="33"/>
    </row>
    <row r="25" spans="4:38" x14ac:dyDescent="0.25">
      <c r="D25" s="39">
        <f t="shared" si="0"/>
        <v>1188.9206350150187</v>
      </c>
      <c r="E25" s="39">
        <f t="shared" si="6"/>
        <v>10.7</v>
      </c>
      <c r="P25" s="39">
        <f t="shared" si="1"/>
        <v>1188.9206350150187</v>
      </c>
      <c r="Q25" s="39">
        <f t="shared" si="2"/>
        <v>10.7</v>
      </c>
      <c r="R25" s="39">
        <f t="shared" si="3"/>
        <v>9.3457943925233655E-2</v>
      </c>
      <c r="S25" s="39">
        <f t="shared" si="4"/>
        <v>7.0808011451063582</v>
      </c>
      <c r="T25" s="39">
        <f t="shared" si="5"/>
        <v>2.3702437414678603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9"/>
  <sheetViews>
    <sheetView tabSelected="1" topLeftCell="I1" zoomScaleNormal="100" zoomScaleSheetLayoutView="50" workbookViewId="0">
      <selection activeCell="A2" sqref="A2"/>
    </sheetView>
  </sheetViews>
  <sheetFormatPr defaultRowHeight="12.75" x14ac:dyDescent="0.2"/>
  <cols>
    <col min="1" max="1" width="3" style="3" customWidth="1"/>
    <col min="2" max="2" width="13.42578125" style="3" customWidth="1"/>
    <col min="3" max="3" width="13.5703125" style="3" customWidth="1"/>
    <col min="4" max="4" width="7.5703125" style="3" customWidth="1"/>
    <col min="5" max="5" width="39.28515625" style="3" customWidth="1"/>
    <col min="6" max="6" width="3" style="3" customWidth="1"/>
    <col min="7" max="7" width="13.28515625" style="3" customWidth="1"/>
    <col min="8" max="8" width="14.5703125" style="3" customWidth="1"/>
    <col min="9" max="9" width="7.5703125" style="3" customWidth="1"/>
    <col min="10" max="10" width="8.140625" style="3" customWidth="1"/>
    <col min="11" max="11" width="30.5703125" style="3" customWidth="1"/>
    <col min="12" max="12" width="3" style="3" customWidth="1"/>
    <col min="13" max="13" width="11.5703125" style="3" customWidth="1"/>
    <col min="14" max="14" width="12.140625" style="3" customWidth="1"/>
    <col min="15" max="17" width="7.5703125" style="3" customWidth="1"/>
    <col min="18" max="18" width="28.42578125" style="3" customWidth="1"/>
    <col min="19" max="19" width="3" style="3" customWidth="1"/>
    <col min="20" max="20" width="17.7109375" style="3" customWidth="1"/>
    <col min="21" max="21" width="8.85546875" style="3" customWidth="1"/>
    <col min="22" max="22" width="10.42578125" customWidth="1"/>
    <col min="23" max="23" width="3" style="3" customWidth="1"/>
    <col min="24" max="24" width="12" style="3" customWidth="1"/>
    <col min="25" max="25" width="5" style="3" customWidth="1"/>
    <col min="26" max="26" width="14.7109375" style="3" bestFit="1" customWidth="1"/>
    <col min="27" max="27" width="15.42578125" style="3" bestFit="1" customWidth="1"/>
    <col min="28" max="16384" width="9.140625" style="3"/>
  </cols>
  <sheetData>
    <row r="1" spans="1:25" x14ac:dyDescent="0.2">
      <c r="A1" s="6" t="s">
        <v>24</v>
      </c>
      <c r="F1" s="6" t="str">
        <f>A1</f>
        <v>Transformations</v>
      </c>
      <c r="L1" s="6" t="str">
        <f>A1</f>
        <v>Transformations</v>
      </c>
      <c r="S1" s="6" t="str">
        <f>A1</f>
        <v>Transformations</v>
      </c>
      <c r="W1" s="6" t="str">
        <f>A1</f>
        <v>Transformations</v>
      </c>
    </row>
    <row r="2" spans="1:25" x14ac:dyDescent="0.2">
      <c r="A2" s="6"/>
      <c r="F2" s="6"/>
      <c r="L2" s="6"/>
      <c r="S2" s="6"/>
      <c r="W2" s="6"/>
    </row>
    <row r="3" spans="1:25" x14ac:dyDescent="0.2">
      <c r="A3" s="6" t="s">
        <v>5</v>
      </c>
      <c r="F3" s="6" t="s">
        <v>6</v>
      </c>
      <c r="L3" s="6" t="s">
        <v>12</v>
      </c>
      <c r="S3" s="6" t="s">
        <v>16</v>
      </c>
      <c r="W3" s="6" t="s">
        <v>19</v>
      </c>
    </row>
    <row r="4" spans="1:25" x14ac:dyDescent="0.2">
      <c r="A4" s="6"/>
      <c r="F4" s="6"/>
      <c r="L4" s="6"/>
      <c r="S4" s="6"/>
      <c r="W4" s="22"/>
    </row>
    <row r="5" spans="1:25" x14ac:dyDescent="0.2">
      <c r="A5" s="6" t="s">
        <v>0</v>
      </c>
      <c r="F5" s="6" t="s">
        <v>9</v>
      </c>
      <c r="L5" s="6" t="s">
        <v>15</v>
      </c>
      <c r="S5" s="6" t="s">
        <v>17</v>
      </c>
      <c r="W5" s="22" t="s">
        <v>20</v>
      </c>
    </row>
    <row r="6" spans="1:25" x14ac:dyDescent="0.2">
      <c r="A6" s="6"/>
      <c r="W6" s="2"/>
    </row>
    <row r="7" spans="1:25" x14ac:dyDescent="0.2">
      <c r="A7" s="11" t="s">
        <v>1</v>
      </c>
      <c r="B7" s="11" t="s">
        <v>4</v>
      </c>
      <c r="C7" s="11" t="s">
        <v>2</v>
      </c>
      <c r="D7" s="11" t="s">
        <v>3</v>
      </c>
      <c r="F7" s="15" t="s">
        <v>1</v>
      </c>
      <c r="G7" s="15" t="s">
        <v>10</v>
      </c>
      <c r="H7" s="15" t="s">
        <v>11</v>
      </c>
      <c r="I7" s="15" t="s">
        <v>7</v>
      </c>
      <c r="J7" s="16" t="s">
        <v>8</v>
      </c>
      <c r="L7" s="19" t="s">
        <v>1</v>
      </c>
      <c r="M7" s="19" t="s">
        <v>13</v>
      </c>
      <c r="N7" s="19" t="s">
        <v>14</v>
      </c>
      <c r="O7" s="19" t="s">
        <v>3</v>
      </c>
      <c r="P7" s="19" t="s">
        <v>7</v>
      </c>
      <c r="Q7" s="19" t="s">
        <v>8</v>
      </c>
      <c r="S7" s="19" t="s">
        <v>1</v>
      </c>
      <c r="T7" s="16" t="s">
        <v>18</v>
      </c>
      <c r="U7" s="19" t="s">
        <v>23</v>
      </c>
      <c r="W7" s="23" t="s">
        <v>1</v>
      </c>
      <c r="X7" s="19" t="s">
        <v>21</v>
      </c>
      <c r="Y7" s="19" t="s">
        <v>22</v>
      </c>
    </row>
    <row r="8" spans="1:25" x14ac:dyDescent="0.2">
      <c r="A8" s="12">
        <v>1</v>
      </c>
      <c r="B8" s="12">
        <f>5+0.2*LN(A8)</f>
        <v>5</v>
      </c>
      <c r="C8" s="12">
        <f>5-0.3*LN(A8)</f>
        <v>5</v>
      </c>
      <c r="D8" s="12">
        <f>LN(A8)</f>
        <v>0</v>
      </c>
      <c r="F8" s="17">
        <v>1</v>
      </c>
      <c r="G8" s="18">
        <f>5*EXP(0.4*F8)</f>
        <v>7.4591234882063517</v>
      </c>
      <c r="H8" s="18">
        <f>5*EXP(-0.3*F8)</f>
        <v>3.7040911034085893</v>
      </c>
      <c r="I8" s="18">
        <f>LN(G8)</f>
        <v>2.0094379124341004</v>
      </c>
      <c r="J8" s="18">
        <f>LN(H8)</f>
        <v>1.3094379124341005</v>
      </c>
      <c r="L8" s="17">
        <v>1</v>
      </c>
      <c r="M8" s="17">
        <f>5*L8^(0.2)</f>
        <v>5</v>
      </c>
      <c r="N8" s="17">
        <f>5*L8^(-0.3)</f>
        <v>5</v>
      </c>
      <c r="O8" s="17">
        <f>LN(L8)</f>
        <v>0</v>
      </c>
      <c r="P8" s="18">
        <f>LN(M8)</f>
        <v>1.6094379124341003</v>
      </c>
      <c r="Q8" s="18">
        <f>LN(N8)</f>
        <v>1.6094379124341003</v>
      </c>
      <c r="S8" s="17">
        <v>1</v>
      </c>
      <c r="T8" s="17">
        <f>2+1.2*S8-0.05*S8*S8</f>
        <v>3.1500000000000004</v>
      </c>
      <c r="U8" s="17"/>
      <c r="W8" s="17">
        <v>1</v>
      </c>
      <c r="X8" s="21">
        <f>5-0.2/W8</f>
        <v>4.8</v>
      </c>
      <c r="Y8" s="1">
        <f>W8*X8</f>
        <v>4.8</v>
      </c>
    </row>
    <row r="9" spans="1:25" x14ac:dyDescent="0.2">
      <c r="A9" s="12">
        <v>2</v>
      </c>
      <c r="B9" s="13">
        <f t="shared" ref="B9:B17" si="0">5+0.2*LN(A9)</f>
        <v>5.1386294361119891</v>
      </c>
      <c r="C9" s="13">
        <f t="shared" ref="C9:C17" si="1">5-0.3*LN(A9)</f>
        <v>4.7920558458320164</v>
      </c>
      <c r="D9" s="13">
        <f t="shared" ref="D9:D17" si="2">LN(A9)</f>
        <v>0.69314718055994529</v>
      </c>
      <c r="F9" s="17">
        <v>2</v>
      </c>
      <c r="G9" s="18">
        <f t="shared" ref="G9:G17" si="3">5*EXP(0.4*F9)</f>
        <v>11.127704642462339</v>
      </c>
      <c r="H9" s="18">
        <f t="shared" ref="H9:H17" si="4">5*EXP(-0.3*F9)</f>
        <v>2.7440581804701321</v>
      </c>
      <c r="I9" s="18">
        <f t="shared" ref="I9:J17" si="5">LN(G9)</f>
        <v>2.4094379124341003</v>
      </c>
      <c r="J9" s="18">
        <f t="shared" si="5"/>
        <v>1.0094379124341004</v>
      </c>
      <c r="L9" s="17">
        <v>2</v>
      </c>
      <c r="M9" s="18">
        <f t="shared" ref="M9:M17" si="6">5*L9^(0.2)</f>
        <v>5.7434917749851753</v>
      </c>
      <c r="N9" s="18">
        <f t="shared" ref="N9:N17" si="7">5*L9^(-0.3)</f>
        <v>4.0612619817811773</v>
      </c>
      <c r="O9" s="18">
        <f t="shared" ref="O9:Q17" si="8">LN(L9)</f>
        <v>0.69314718055994529</v>
      </c>
      <c r="P9" s="18">
        <f t="shared" si="8"/>
        <v>1.7480673485460896</v>
      </c>
      <c r="Q9" s="18">
        <f t="shared" si="8"/>
        <v>1.4014937582661167</v>
      </c>
      <c r="S9" s="17">
        <v>2</v>
      </c>
      <c r="T9" s="17">
        <f t="shared" ref="T9:T17" si="9">2+1.2*S9-0.05*S9*S9</f>
        <v>4.2</v>
      </c>
      <c r="U9" s="17">
        <f>T9-T8</f>
        <v>1.0499999999999998</v>
      </c>
      <c r="W9" s="17">
        <v>2</v>
      </c>
      <c r="X9" s="21">
        <f t="shared" ref="X9:X17" si="10">5-0.2/W9</f>
        <v>4.9000000000000004</v>
      </c>
      <c r="Y9" s="1">
        <f t="shared" ref="Y9:Y17" si="11">W9*X9</f>
        <v>9.8000000000000007</v>
      </c>
    </row>
    <row r="10" spans="1:25" x14ac:dyDescent="0.2">
      <c r="A10" s="12">
        <v>3</v>
      </c>
      <c r="B10" s="13">
        <f t="shared" si="0"/>
        <v>5.2197224577336216</v>
      </c>
      <c r="C10" s="13">
        <f t="shared" si="1"/>
        <v>4.6704163133995671</v>
      </c>
      <c r="D10" s="13">
        <f t="shared" si="2"/>
        <v>1.0986122886681098</v>
      </c>
      <c r="F10" s="17">
        <v>3</v>
      </c>
      <c r="G10" s="18">
        <f t="shared" si="3"/>
        <v>16.600584613682742</v>
      </c>
      <c r="H10" s="18">
        <f t="shared" si="4"/>
        <v>2.0328482987029957</v>
      </c>
      <c r="I10" s="18">
        <f t="shared" si="5"/>
        <v>2.8094379124341007</v>
      </c>
      <c r="J10" s="18">
        <f t="shared" si="5"/>
        <v>0.70943791243410037</v>
      </c>
      <c r="L10" s="17">
        <v>3</v>
      </c>
      <c r="M10" s="18">
        <f t="shared" si="6"/>
        <v>6.2286546980775874</v>
      </c>
      <c r="N10" s="18">
        <f t="shared" si="7"/>
        <v>3.5961154666243225</v>
      </c>
      <c r="O10" s="18">
        <f t="shared" si="8"/>
        <v>1.0986122886681098</v>
      </c>
      <c r="P10" s="18">
        <f t="shared" si="8"/>
        <v>1.8291603701677224</v>
      </c>
      <c r="Q10" s="18">
        <f t="shared" si="8"/>
        <v>1.2798542258336676</v>
      </c>
      <c r="S10" s="17">
        <v>3</v>
      </c>
      <c r="T10" s="17">
        <f t="shared" si="9"/>
        <v>5.1499999999999995</v>
      </c>
      <c r="U10" s="17">
        <f t="shared" ref="U10:U17" si="12">T10-T9</f>
        <v>0.94999999999999929</v>
      </c>
      <c r="W10" s="17">
        <v>3</v>
      </c>
      <c r="X10" s="21">
        <f t="shared" si="10"/>
        <v>4.9333333333333336</v>
      </c>
      <c r="Y10" s="1">
        <f t="shared" si="11"/>
        <v>14.8</v>
      </c>
    </row>
    <row r="11" spans="1:25" x14ac:dyDescent="0.2">
      <c r="A11" s="14">
        <v>4</v>
      </c>
      <c r="B11" s="13">
        <f t="shared" si="0"/>
        <v>5.2772588722239782</v>
      </c>
      <c r="C11" s="13">
        <f t="shared" si="1"/>
        <v>4.5841116916640328</v>
      </c>
      <c r="D11" s="13">
        <f t="shared" si="2"/>
        <v>1.3862943611198906</v>
      </c>
      <c r="F11" s="17">
        <v>4</v>
      </c>
      <c r="G11" s="18">
        <f t="shared" si="3"/>
        <v>24.765162121975575</v>
      </c>
      <c r="H11" s="18">
        <f t="shared" si="4"/>
        <v>1.5059710595610107</v>
      </c>
      <c r="I11" s="18">
        <f t="shared" si="5"/>
        <v>3.2094379124341006</v>
      </c>
      <c r="J11" s="18">
        <f t="shared" si="5"/>
        <v>0.40943791243410055</v>
      </c>
      <c r="L11" s="20">
        <v>4</v>
      </c>
      <c r="M11" s="18">
        <f t="shared" si="6"/>
        <v>6.597539553864471</v>
      </c>
      <c r="N11" s="18">
        <f t="shared" si="7"/>
        <v>3.2987697769322359</v>
      </c>
      <c r="O11" s="18">
        <f t="shared" si="8"/>
        <v>1.3862943611198906</v>
      </c>
      <c r="P11" s="18">
        <f t="shared" si="8"/>
        <v>1.8866967846580784</v>
      </c>
      <c r="Q11" s="18">
        <f t="shared" si="8"/>
        <v>1.1935496040981333</v>
      </c>
      <c r="S11" s="20">
        <v>4</v>
      </c>
      <c r="T11" s="17">
        <f t="shared" si="9"/>
        <v>6</v>
      </c>
      <c r="U11" s="17">
        <f t="shared" si="12"/>
        <v>0.85000000000000053</v>
      </c>
      <c r="W11" s="20">
        <v>4</v>
      </c>
      <c r="X11" s="21">
        <f t="shared" si="10"/>
        <v>4.95</v>
      </c>
      <c r="Y11" s="1">
        <f t="shared" si="11"/>
        <v>19.8</v>
      </c>
    </row>
    <row r="12" spans="1:25" x14ac:dyDescent="0.2">
      <c r="A12" s="14">
        <v>5</v>
      </c>
      <c r="B12" s="13">
        <f t="shared" si="0"/>
        <v>5.3218875824868199</v>
      </c>
      <c r="C12" s="13">
        <f t="shared" si="1"/>
        <v>4.5171686262697701</v>
      </c>
      <c r="D12" s="13">
        <f t="shared" si="2"/>
        <v>1.6094379124341003</v>
      </c>
      <c r="F12" s="17">
        <v>5</v>
      </c>
      <c r="G12" s="18">
        <f t="shared" si="3"/>
        <v>36.945280494653254</v>
      </c>
      <c r="H12" s="18">
        <f t="shared" si="4"/>
        <v>1.1156508007421491</v>
      </c>
      <c r="I12" s="18">
        <f t="shared" si="5"/>
        <v>3.6094379124341005</v>
      </c>
      <c r="J12" s="18">
        <f t="shared" si="5"/>
        <v>0.1094379124341003</v>
      </c>
      <c r="L12" s="20">
        <v>5</v>
      </c>
      <c r="M12" s="18">
        <f t="shared" si="6"/>
        <v>6.8986483073060745</v>
      </c>
      <c r="N12" s="18">
        <f t="shared" si="7"/>
        <v>3.0851693136000478</v>
      </c>
      <c r="O12" s="18">
        <f t="shared" si="8"/>
        <v>1.6094379124341003</v>
      </c>
      <c r="P12" s="18">
        <f t="shared" si="8"/>
        <v>1.9313254949209204</v>
      </c>
      <c r="Q12" s="18">
        <f t="shared" si="8"/>
        <v>1.1266065387038702</v>
      </c>
      <c r="S12" s="20">
        <v>5</v>
      </c>
      <c r="T12" s="17">
        <f t="shared" si="9"/>
        <v>6.75</v>
      </c>
      <c r="U12" s="17">
        <f t="shared" si="12"/>
        <v>0.75</v>
      </c>
      <c r="W12" s="20">
        <v>5</v>
      </c>
      <c r="X12" s="21">
        <f t="shared" si="10"/>
        <v>4.96</v>
      </c>
      <c r="Y12" s="1">
        <f t="shared" si="11"/>
        <v>24.8</v>
      </c>
    </row>
    <row r="13" spans="1:25" x14ac:dyDescent="0.2">
      <c r="A13" s="14">
        <v>6</v>
      </c>
      <c r="B13" s="13">
        <f t="shared" si="0"/>
        <v>5.3583518938456107</v>
      </c>
      <c r="C13" s="13">
        <f t="shared" si="1"/>
        <v>4.4624721592315835</v>
      </c>
      <c r="D13" s="13">
        <f t="shared" si="2"/>
        <v>1.791759469228055</v>
      </c>
      <c r="F13" s="17">
        <v>6</v>
      </c>
      <c r="G13" s="18">
        <f t="shared" si="3"/>
        <v>55.11588190320802</v>
      </c>
      <c r="H13" s="18">
        <f t="shared" si="4"/>
        <v>0.8264944411079328</v>
      </c>
      <c r="I13" s="18">
        <f t="shared" si="5"/>
        <v>4.0094379124341009</v>
      </c>
      <c r="J13" s="18">
        <f t="shared" si="5"/>
        <v>-0.19056208756589949</v>
      </c>
      <c r="L13" s="20">
        <v>6</v>
      </c>
      <c r="M13" s="18">
        <f t="shared" si="6"/>
        <v>7.1548454055262773</v>
      </c>
      <c r="N13" s="18">
        <f t="shared" si="7"/>
        <v>2.9209534053393278</v>
      </c>
      <c r="O13" s="18">
        <f t="shared" si="8"/>
        <v>1.791759469228055</v>
      </c>
      <c r="P13" s="18">
        <f t="shared" si="8"/>
        <v>1.9677898062797115</v>
      </c>
      <c r="Q13" s="18">
        <f t="shared" si="8"/>
        <v>1.071910071665684</v>
      </c>
      <c r="S13" s="20">
        <v>6</v>
      </c>
      <c r="T13" s="17">
        <f t="shared" si="9"/>
        <v>7.3999999999999986</v>
      </c>
      <c r="U13" s="17">
        <f t="shared" si="12"/>
        <v>0.64999999999999858</v>
      </c>
      <c r="W13" s="20">
        <v>6</v>
      </c>
      <c r="X13" s="21">
        <f t="shared" si="10"/>
        <v>4.9666666666666668</v>
      </c>
      <c r="Y13" s="1">
        <f t="shared" si="11"/>
        <v>29.8</v>
      </c>
    </row>
    <row r="14" spans="1:25" x14ac:dyDescent="0.2">
      <c r="A14" s="14">
        <v>7</v>
      </c>
      <c r="B14" s="13">
        <f t="shared" si="0"/>
        <v>5.3891820298110629</v>
      </c>
      <c r="C14" s="13">
        <f t="shared" si="1"/>
        <v>4.4162269552834061</v>
      </c>
      <c r="D14" s="13">
        <f t="shared" si="2"/>
        <v>1.9459101490553132</v>
      </c>
      <c r="F14" s="17">
        <v>7</v>
      </c>
      <c r="G14" s="18">
        <f t="shared" si="3"/>
        <v>82.223233855485276</v>
      </c>
      <c r="H14" s="18">
        <f t="shared" si="4"/>
        <v>0.61228214126490954</v>
      </c>
      <c r="I14" s="18">
        <f t="shared" si="5"/>
        <v>4.4094379124341003</v>
      </c>
      <c r="J14" s="18">
        <f t="shared" si="5"/>
        <v>-0.49056208756589964</v>
      </c>
      <c r="L14" s="20">
        <v>7</v>
      </c>
      <c r="M14" s="18">
        <f t="shared" si="6"/>
        <v>7.37886580797276</v>
      </c>
      <c r="N14" s="18">
        <f t="shared" si="7"/>
        <v>2.7889491265162301</v>
      </c>
      <c r="O14" s="18">
        <f t="shared" si="8"/>
        <v>1.9459101490553132</v>
      </c>
      <c r="P14" s="18">
        <f t="shared" si="8"/>
        <v>1.9986199422451629</v>
      </c>
      <c r="Q14" s="18">
        <f t="shared" si="8"/>
        <v>1.0256648677175064</v>
      </c>
      <c r="S14" s="20">
        <v>7</v>
      </c>
      <c r="T14" s="17">
        <f t="shared" si="9"/>
        <v>7.95</v>
      </c>
      <c r="U14" s="17">
        <f t="shared" si="12"/>
        <v>0.5500000000000016</v>
      </c>
      <c r="W14" s="20">
        <v>7</v>
      </c>
      <c r="X14" s="21">
        <f t="shared" si="10"/>
        <v>4.9714285714285715</v>
      </c>
      <c r="Y14" s="1">
        <f t="shared" si="11"/>
        <v>34.799999999999997</v>
      </c>
    </row>
    <row r="15" spans="1:25" x14ac:dyDescent="0.2">
      <c r="A15" s="14">
        <v>8</v>
      </c>
      <c r="B15" s="13">
        <f t="shared" si="0"/>
        <v>5.4158883083359672</v>
      </c>
      <c r="C15" s="13">
        <f t="shared" si="1"/>
        <v>4.3761675374960491</v>
      </c>
      <c r="D15" s="13">
        <f t="shared" si="2"/>
        <v>2.0794415416798357</v>
      </c>
      <c r="F15" s="17">
        <v>8</v>
      </c>
      <c r="G15" s="18">
        <f t="shared" si="3"/>
        <v>122.66265098554676</v>
      </c>
      <c r="H15" s="18">
        <f t="shared" si="4"/>
        <v>0.45358976644706256</v>
      </c>
      <c r="I15" s="18">
        <f t="shared" si="5"/>
        <v>4.8094379124341007</v>
      </c>
      <c r="J15" s="18">
        <f t="shared" si="5"/>
        <v>-0.79056208756589952</v>
      </c>
      <c r="L15" s="20">
        <v>8</v>
      </c>
      <c r="M15" s="18">
        <f t="shared" si="6"/>
        <v>7.5785828325519899</v>
      </c>
      <c r="N15" s="18">
        <f t="shared" si="7"/>
        <v>2.6794336563407328</v>
      </c>
      <c r="O15" s="18">
        <f t="shared" si="8"/>
        <v>2.0794415416798357</v>
      </c>
      <c r="P15" s="18">
        <f t="shared" si="8"/>
        <v>2.0253262207700673</v>
      </c>
      <c r="Q15" s="18">
        <f t="shared" si="8"/>
        <v>0.98560544993014954</v>
      </c>
      <c r="S15" s="20">
        <v>8</v>
      </c>
      <c r="T15" s="17">
        <f t="shared" si="9"/>
        <v>8.3999999999999986</v>
      </c>
      <c r="U15" s="17">
        <f t="shared" si="12"/>
        <v>0.4499999999999984</v>
      </c>
      <c r="W15" s="20">
        <v>8</v>
      </c>
      <c r="X15" s="21">
        <f t="shared" si="10"/>
        <v>4.9749999999999996</v>
      </c>
      <c r="Y15" s="1">
        <f t="shared" si="11"/>
        <v>39.799999999999997</v>
      </c>
    </row>
    <row r="16" spans="1:25" x14ac:dyDescent="0.2">
      <c r="A16" s="14">
        <v>9</v>
      </c>
      <c r="B16" s="13">
        <f t="shared" si="0"/>
        <v>5.4394449154672442</v>
      </c>
      <c r="C16" s="13">
        <f t="shared" si="1"/>
        <v>4.3408326267991342</v>
      </c>
      <c r="D16" s="13">
        <f t="shared" si="2"/>
        <v>2.1972245773362196</v>
      </c>
      <c r="F16" s="17">
        <v>9</v>
      </c>
      <c r="G16" s="18">
        <f t="shared" si="3"/>
        <v>182.99117221838995</v>
      </c>
      <c r="H16" s="18">
        <f t="shared" si="4"/>
        <v>0.33602756369874892</v>
      </c>
      <c r="I16" s="18">
        <f t="shared" si="5"/>
        <v>5.2094379124341001</v>
      </c>
      <c r="J16" s="18">
        <f t="shared" si="5"/>
        <v>-1.0905620875658995</v>
      </c>
      <c r="L16" s="20">
        <v>9</v>
      </c>
      <c r="M16" s="18">
        <f t="shared" si="6"/>
        <v>7.7592278695767991</v>
      </c>
      <c r="N16" s="18">
        <f t="shared" si="7"/>
        <v>2.586409289858933</v>
      </c>
      <c r="O16" s="18">
        <f t="shared" si="8"/>
        <v>2.1972245773362196</v>
      </c>
      <c r="P16" s="18">
        <f t="shared" si="8"/>
        <v>2.0488828279013442</v>
      </c>
      <c r="Q16" s="18">
        <f t="shared" si="8"/>
        <v>0.95027053923323468</v>
      </c>
      <c r="S16" s="20">
        <v>9</v>
      </c>
      <c r="T16" s="17">
        <f t="shared" si="9"/>
        <v>8.75</v>
      </c>
      <c r="U16" s="17">
        <f t="shared" si="12"/>
        <v>0.35000000000000142</v>
      </c>
      <c r="W16" s="20">
        <v>9</v>
      </c>
      <c r="X16" s="21">
        <f t="shared" si="10"/>
        <v>4.9777777777777779</v>
      </c>
      <c r="Y16" s="1">
        <f t="shared" si="11"/>
        <v>44.8</v>
      </c>
    </row>
    <row r="17" spans="1:25" x14ac:dyDescent="0.2">
      <c r="A17" s="14">
        <v>10</v>
      </c>
      <c r="B17" s="13">
        <f t="shared" si="0"/>
        <v>5.460517018598809</v>
      </c>
      <c r="C17" s="13">
        <f t="shared" si="1"/>
        <v>4.3092244721017865</v>
      </c>
      <c r="D17" s="13">
        <f t="shared" si="2"/>
        <v>2.3025850929940459</v>
      </c>
      <c r="F17" s="17">
        <v>10</v>
      </c>
      <c r="G17" s="18">
        <f t="shared" si="3"/>
        <v>272.99075016572118</v>
      </c>
      <c r="H17" s="18">
        <f t="shared" si="4"/>
        <v>0.24893534183931973</v>
      </c>
      <c r="I17" s="18">
        <f t="shared" si="5"/>
        <v>5.6094379124341005</v>
      </c>
      <c r="J17" s="18">
        <f t="shared" si="5"/>
        <v>-1.3905620875658995</v>
      </c>
      <c r="L17" s="20">
        <v>10</v>
      </c>
      <c r="M17" s="18">
        <f t="shared" si="6"/>
        <v>7.9244659623055682</v>
      </c>
      <c r="N17" s="18">
        <f t="shared" si="7"/>
        <v>2.505936168136361</v>
      </c>
      <c r="O17" s="18">
        <f t="shared" si="8"/>
        <v>2.3025850929940459</v>
      </c>
      <c r="P17" s="18">
        <f t="shared" si="8"/>
        <v>2.0699549310329095</v>
      </c>
      <c r="Q17" s="18">
        <f t="shared" si="8"/>
        <v>0.91866238453588644</v>
      </c>
      <c r="S17" s="20">
        <v>10</v>
      </c>
      <c r="T17" s="17">
        <f t="shared" si="9"/>
        <v>9</v>
      </c>
      <c r="U17" s="17">
        <f t="shared" si="12"/>
        <v>0.25</v>
      </c>
      <c r="W17" s="20">
        <v>10</v>
      </c>
      <c r="X17" s="21">
        <f t="shared" si="10"/>
        <v>4.9800000000000004</v>
      </c>
      <c r="Y17" s="1">
        <f t="shared" si="11"/>
        <v>49.800000000000004</v>
      </c>
    </row>
    <row r="18" spans="1:25" x14ac:dyDescent="0.2">
      <c r="W18" s="2"/>
    </row>
    <row r="19" spans="1:25" x14ac:dyDescent="0.2">
      <c r="P19" s="5"/>
      <c r="Q19" s="5"/>
      <c r="R19" s="5"/>
      <c r="W19" s="2"/>
    </row>
    <row r="20" spans="1:25" x14ac:dyDescent="0.2">
      <c r="P20" s="4"/>
      <c r="Q20" s="4"/>
      <c r="R20" s="4"/>
      <c r="W20" s="2"/>
    </row>
    <row r="21" spans="1:25" x14ac:dyDescent="0.2">
      <c r="P21" s="4"/>
      <c r="Q21" s="4"/>
      <c r="R21" s="4"/>
      <c r="W21" s="2"/>
    </row>
    <row r="22" spans="1:25" x14ac:dyDescent="0.2">
      <c r="P22" s="4"/>
      <c r="Q22" s="4"/>
      <c r="R22" s="4"/>
      <c r="W22" s="2"/>
    </row>
    <row r="23" spans="1:25" x14ac:dyDescent="0.2">
      <c r="P23" s="4"/>
      <c r="Q23" s="4"/>
      <c r="R23" s="4"/>
      <c r="W23" s="2"/>
    </row>
    <row r="24" spans="1:25" x14ac:dyDescent="0.2">
      <c r="L24" s="7"/>
      <c r="M24" s="8"/>
      <c r="R24" s="7"/>
      <c r="W24" s="2"/>
      <c r="Y24" s="7"/>
    </row>
    <row r="25" spans="1:25" x14ac:dyDescent="0.2">
      <c r="W25" s="2"/>
    </row>
    <row r="26" spans="1:25" x14ac:dyDescent="0.2">
      <c r="J26" s="9"/>
      <c r="K26" s="9"/>
      <c r="P26" s="9"/>
      <c r="Q26" s="9"/>
      <c r="W26" s="24"/>
      <c r="X26" s="9"/>
    </row>
    <row r="27" spans="1:25" x14ac:dyDescent="0.2">
      <c r="J27" s="4"/>
      <c r="K27" s="4"/>
      <c r="P27" s="4"/>
      <c r="Q27" s="4"/>
      <c r="W27" s="25"/>
      <c r="X27" s="4"/>
    </row>
    <row r="28" spans="1:25" x14ac:dyDescent="0.2">
      <c r="J28" s="4"/>
      <c r="K28" s="4"/>
      <c r="P28" s="4"/>
      <c r="Q28" s="4"/>
      <c r="W28" s="25"/>
      <c r="X28" s="4"/>
    </row>
    <row r="29" spans="1:25" x14ac:dyDescent="0.2">
      <c r="J29" s="4"/>
      <c r="K29" s="4"/>
      <c r="P29" s="4"/>
      <c r="Q29" s="4"/>
      <c r="W29" s="25"/>
      <c r="X29" s="4"/>
    </row>
    <row r="30" spans="1:25" x14ac:dyDescent="0.2">
      <c r="J30" s="4"/>
      <c r="K30" s="4"/>
      <c r="P30" s="4"/>
      <c r="Q30" s="4"/>
      <c r="W30" s="25"/>
      <c r="X30" s="4"/>
    </row>
    <row r="31" spans="1:25" x14ac:dyDescent="0.2">
      <c r="J31" s="4"/>
      <c r="K31" s="4"/>
      <c r="P31" s="4"/>
      <c r="Q31" s="4"/>
      <c r="W31" s="25"/>
      <c r="X31" s="4"/>
    </row>
    <row r="32" spans="1:25" x14ac:dyDescent="0.2">
      <c r="W32" s="2"/>
    </row>
    <row r="33" spans="10:27" x14ac:dyDescent="0.2">
      <c r="W33" s="2"/>
    </row>
    <row r="34" spans="10:27" x14ac:dyDescent="0.2"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W34" s="26"/>
      <c r="X34" s="5"/>
      <c r="Y34" s="5"/>
      <c r="Z34" s="5"/>
      <c r="AA34" s="5"/>
    </row>
    <row r="35" spans="10:27" x14ac:dyDescent="0.2"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W35" s="25"/>
      <c r="X35" s="4"/>
      <c r="Y35" s="4"/>
      <c r="Z35" s="4"/>
      <c r="AA35" s="4"/>
    </row>
    <row r="36" spans="10:27" x14ac:dyDescent="0.2"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W36" s="25"/>
      <c r="X36" s="4"/>
      <c r="Y36" s="4"/>
      <c r="Z36" s="4"/>
      <c r="AA36" s="4"/>
    </row>
    <row r="37" spans="10:27" x14ac:dyDescent="0.2"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W37" s="25"/>
      <c r="X37" s="4"/>
      <c r="Y37" s="4"/>
      <c r="Z37" s="4"/>
      <c r="AA37" s="4"/>
    </row>
    <row r="38" spans="10:27" x14ac:dyDescent="0.2">
      <c r="W38" s="2"/>
    </row>
    <row r="39" spans="10:27" x14ac:dyDescent="0.2"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W39" s="26"/>
      <c r="X39" s="5"/>
      <c r="Y39" s="5"/>
      <c r="Z39" s="5"/>
      <c r="AA39" s="5"/>
    </row>
    <row r="40" spans="10:27" x14ac:dyDescent="0.2"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W40" s="25"/>
      <c r="X40" s="4"/>
      <c r="Y40" s="4"/>
      <c r="Z40" s="4"/>
      <c r="AA40" s="4"/>
    </row>
    <row r="41" spans="10:27" x14ac:dyDescent="0.2"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W41" s="2"/>
      <c r="X41" s="4"/>
      <c r="Y41" s="4"/>
      <c r="Z41" s="4"/>
      <c r="AA41" s="4"/>
    </row>
    <row r="42" spans="10:27" x14ac:dyDescent="0.2"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W42" s="2"/>
      <c r="X42" s="4"/>
      <c r="Y42" s="4"/>
      <c r="Z42" s="4"/>
      <c r="AA42" s="4"/>
    </row>
    <row r="43" spans="10:27" x14ac:dyDescent="0.2">
      <c r="J43" s="4"/>
      <c r="K43" s="4"/>
      <c r="L43" s="4"/>
      <c r="M43" s="4"/>
      <c r="N43" s="4"/>
      <c r="O43" s="10"/>
      <c r="P43" s="4"/>
      <c r="Q43" s="4"/>
      <c r="R43" s="4"/>
      <c r="S43" s="4"/>
      <c r="T43" s="4"/>
      <c r="U43" s="4"/>
      <c r="W43" s="2"/>
      <c r="X43" s="4"/>
      <c r="Y43" s="4"/>
      <c r="Z43" s="4"/>
      <c r="AA43" s="4"/>
    </row>
    <row r="44" spans="10:27" x14ac:dyDescent="0.2">
      <c r="P44" s="4"/>
      <c r="Q44" s="4"/>
      <c r="R44" s="4"/>
    </row>
    <row r="65" spans="16:18" x14ac:dyDescent="0.2">
      <c r="P65" s="5"/>
      <c r="Q65" s="5"/>
      <c r="R65" s="5"/>
    </row>
    <row r="66" spans="16:18" x14ac:dyDescent="0.2">
      <c r="P66" s="4"/>
      <c r="Q66" s="4"/>
      <c r="R66" s="4"/>
    </row>
    <row r="67" spans="16:18" x14ac:dyDescent="0.2">
      <c r="P67" s="4"/>
      <c r="Q67" s="4"/>
      <c r="R67" s="4"/>
    </row>
    <row r="68" spans="16:18" x14ac:dyDescent="0.2">
      <c r="P68" s="4"/>
      <c r="Q68" s="4"/>
      <c r="R68" s="4"/>
    </row>
    <row r="69" spans="16:18" x14ac:dyDescent="0.2">
      <c r="P69" s="4"/>
      <c r="Q69" s="4"/>
      <c r="R69" s="4"/>
    </row>
  </sheetData>
  <pageMargins left="0.75" right="0.75" top="1" bottom="1" header="0.5" footer="0.5"/>
  <pageSetup scale="95" orientation="portrait" horizontalDpi="4294967294" verticalDpi="0" r:id="rId1"/>
  <headerFooter alignWithMargins="0"/>
  <rowBreaks count="1" manualBreakCount="1">
    <brk id="44" max="16383" man="1"/>
  </rowBreaks>
  <colBreaks count="3" manualBreakCount="3">
    <brk id="5" max="1048575" man="1"/>
    <brk id="11" max="1048575" man="1"/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Models</vt:lpstr>
      <vt:lpstr>Reciprocal</vt:lpstr>
      <vt:lpstr>Logarithmic</vt:lpstr>
      <vt:lpstr>Polynomial</vt:lpstr>
      <vt:lpstr>Exponential</vt:lpstr>
      <vt:lpstr>Power</vt:lpstr>
      <vt:lpstr>Sigmoid</vt:lpstr>
      <vt:lpstr>Session</vt:lpstr>
      <vt:lpstr>Sheet1</vt:lpstr>
      <vt:lpstr>Sheet1!Print_Area</vt:lpstr>
    </vt:vector>
  </TitlesOfParts>
  <Company>COB-UCD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D. Harper</dc:creator>
  <cp:lastModifiedBy>Harper, Michael</cp:lastModifiedBy>
  <cp:lastPrinted>2005-10-24T19:11:30Z</cp:lastPrinted>
  <dcterms:created xsi:type="dcterms:W3CDTF">2005-08-10T19:29:11Z</dcterms:created>
  <dcterms:modified xsi:type="dcterms:W3CDTF">2016-01-19T02:25:04Z</dcterms:modified>
</cp:coreProperties>
</file>